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gomes\AppData\Local\Microsoft\Windows\INetCache\Content.Outlook\NI071TWM\"/>
    </mc:Choice>
  </mc:AlternateContent>
  <xr:revisionPtr revIDLastSave="0" documentId="13_ncr:1_{6B90BF90-D5EE-4F58-9A06-C68A489FEF4B}" xr6:coauthVersionLast="47" xr6:coauthVersionMax="47" xr10:uidLastSave="{00000000-0000-0000-0000-000000000000}"/>
  <workbookProtection workbookAlgorithmName="SHA-512" workbookHashValue="9ocWpS3kW46nC/BxNwnISKRdBnUgVQ4wSN604oqCIn011oLBrrvcSKm/Mz70Q0lXMDPRACijYattTQGvlokU+A==" workbookSaltValue="TZr0HcJyJsLOd5S0gOiNlw==" workbookSpinCount="100000" lockStructure="1"/>
  <bookViews>
    <workbookView xWindow="-103" yWindow="-103" windowWidth="22149" windowHeight="13320" xr2:uid="{00000000-000D-0000-FFFF-FFFF00000000}"/>
  </bookViews>
  <sheets>
    <sheet name="Calculateur" sheetId="6" r:id="rId1"/>
    <sheet name="Franchise" sheetId="8" state="hidden" r:id="rId2"/>
    <sheet name="Capital investi" sheetId="7" state="hidden" r:id="rId3"/>
    <sheet name="Coti. AVS" sheetId="1" state="hidden" r:id="rId4"/>
    <sheet name="Coti. AF" sheetId="4" state="hidden" r:id="rId5"/>
    <sheet name="Coti. PC Fam" sheetId="5" state="hidden" r:id="rId6"/>
    <sheet name="Frais admin." sheetId="2" state="hidden" r:id="rId7"/>
    <sheet name="Coti. membre FPV" sheetId="3" state="hidden" r:id="rId8"/>
  </sheets>
  <definedNames>
    <definedName name="_xlnm.Print_Area" localSheetId="0">Calculateur!$C$3:$G$37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6" l="1"/>
  <c r="G13" i="6" l="1"/>
  <c r="F10" i="6" l="1"/>
  <c r="G10" i="6" l="1"/>
  <c r="F11" i="6" l="1"/>
  <c r="G11" i="6" s="1"/>
  <c r="J16" i="6"/>
  <c r="K20" i="6" l="1" a="1"/>
  <c r="K20" i="6" s="1"/>
  <c r="L20" i="6" s="1"/>
  <c r="K27" i="6" a="1"/>
  <c r="K27" i="6" s="1"/>
  <c r="K25" i="6" a="1"/>
  <c r="K25" i="6" s="1"/>
  <c r="F24" i="6" a="1"/>
  <c r="F24" i="6" s="1"/>
  <c r="F25" i="6" a="1"/>
  <c r="F25" i="6" s="1"/>
  <c r="F26" i="6" a="1"/>
  <c r="F26" i="6" s="1"/>
  <c r="J18" i="6"/>
  <c r="G15" i="6"/>
  <c r="J20" i="6"/>
  <c r="F20" i="6" l="1" a="1"/>
  <c r="F20" i="6" s="1"/>
  <c r="F15" i="6" s="1"/>
  <c r="G17" i="6" l="1"/>
  <c r="G18" i="6" s="1"/>
  <c r="G20" i="6"/>
  <c r="J27" i="6"/>
  <c r="G26" i="6" l="1"/>
  <c r="L25" i="6"/>
  <c r="G25" i="6" s="1"/>
  <c r="J23" i="6"/>
  <c r="K23" i="6" l="1" a="1"/>
  <c r="K23" i="6" s="1"/>
  <c r="L23" i="6" s="1"/>
  <c r="G23" i="6" s="1"/>
  <c r="F27" i="6" a="1"/>
  <c r="F27" i="6" s="1"/>
  <c r="L27" i="6" l="1"/>
  <c r="G27" i="6" s="1"/>
  <c r="G24" i="6"/>
  <c r="F23" i="6"/>
  <c r="G29"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<sst xmlns="http://schemas.openxmlformats.org/spreadsheetml/2006/main" count="62" uniqueCount="59">
  <si>
    <t>Année</t>
  </si>
  <si>
    <t>Non</t>
  </si>
  <si>
    <t>Toute l'année</t>
  </si>
  <si>
    <t>Mois</t>
  </si>
  <si>
    <t>Nombre</t>
  </si>
  <si>
    <t>Rachat LPP</t>
  </si>
  <si>
    <t>Revenu déterminant AVS</t>
  </si>
  <si>
    <t>Cot. pers. à ajouter selon les dispositions légales</t>
  </si>
  <si>
    <t>Revenu brut non arrondi</t>
  </si>
  <si>
    <t>Cotisations dues pour l'année</t>
  </si>
  <si>
    <t>Cotisations personnelles AVS/AI/APG</t>
  </si>
  <si>
    <t>Frais d'adm. s/cot. pers. AVS</t>
  </si>
  <si>
    <t>Cotisation allocations familiales</t>
  </si>
  <si>
    <t>Cotisation PC Famille</t>
  </si>
  <si>
    <t>Cotisation fédérative membre FPV</t>
  </si>
  <si>
    <t>Coti. min</t>
  </si>
  <si>
    <t>Taux</t>
  </si>
  <si>
    <t>dès janvier</t>
  </si>
  <si>
    <t>dès février</t>
  </si>
  <si>
    <t>dès mars</t>
  </si>
  <si>
    <t>dès avril</t>
  </si>
  <si>
    <t>dès mai</t>
  </si>
  <si>
    <t>Franchise rentier</t>
  </si>
  <si>
    <t>Revenu net sans cotisation à convertir</t>
  </si>
  <si>
    <t>Total</t>
  </si>
  <si>
    <t>Le revenu net et l'éventuel capital investi ne peuvent être communiqués à la Caisse que par l'intermédiaire du portail en ligne disponible à l'adresse suivante :</t>
  </si>
  <si>
    <t>my.centrepatronal.ch</t>
  </si>
  <si>
    <t>Si les acomptes payés sont insuffisants, la nouvelle estimation doit être communiquée par l'intermédiaire du portail en ligne. A réception de la demande, la Caisse établira une décision provisoire de cotisations.</t>
  </si>
  <si>
    <t xml:space="preserve">Pour toute question, nous vous invitons à lire notre guide théorique et pratique destiné aux travailleurs indépendants et disponible à l'adresse suivante : </t>
  </si>
  <si>
    <t>Guide pratique travailleur indépendant</t>
  </si>
  <si>
    <t xml:space="preserve">Les calculs susmentionnés n'ont qu'une valeur indicative, seules les décisions de cotisations de la Caisse font foi. Les cotisations définitives ne peuvent être déterminées que sur la base de la communication fiscale. </t>
  </si>
  <si>
    <t>dès juin</t>
  </si>
  <si>
    <t>dès juillet</t>
  </si>
  <si>
    <t>dès août</t>
  </si>
  <si>
    <t>dès septembre</t>
  </si>
  <si>
    <t>dès octobre</t>
  </si>
  <si>
    <t>dès novembre</t>
  </si>
  <si>
    <t>dès décembre</t>
  </si>
  <si>
    <t xml:space="preserve">Calcul des cotisations dues par un indépendant à la Caisse de la FPV </t>
  </si>
  <si>
    <t>Colonne n°</t>
  </si>
  <si>
    <t>Coti. AVS</t>
  </si>
  <si>
    <t>Coti. sans min.</t>
  </si>
  <si>
    <t>Base de données</t>
  </si>
  <si>
    <t>Coti. min. proratisée</t>
  </si>
  <si>
    <t>Coti. AF max.</t>
  </si>
  <si>
    <t>Coti. AF sans max.</t>
  </si>
  <si>
    <t>Coti. FPV max.</t>
  </si>
  <si>
    <t>Coti. FPV sans max.</t>
  </si>
  <si>
    <t>Correspond à 100% du rachat LPP avant comptabilisation.</t>
  </si>
  <si>
    <t>Colonne lettre</t>
  </si>
  <si>
    <t>Ligne n°</t>
  </si>
  <si>
    <t>Colonnes masquées dans la version externe</t>
  </si>
  <si>
    <t>Revenu net de l'activité indépendante</t>
  </si>
  <si>
    <t>Capital propre engagé</t>
  </si>
  <si>
    <t>Version externe</t>
  </si>
  <si>
    <t>Franchise</t>
  </si>
  <si>
    <t>Oui</t>
  </si>
  <si>
    <t>Franchise AVS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</si>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</sst>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
    <numFmt numFmtId="166" formatCode="_ * #,##0.00_ ;_ * \-#,##0.00_ ;_ * &quot;-&quot;??_ ;_ @_ "/>
    <numFmt numFmtId="167" formatCode="0.000%;\-0;;@\,"/>
    <numFmt numFmtId="168" formatCode="0&quot; mois&quot;"/>
  </numFmts>
  <fonts count="16"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theme="1"/>
      <name val="Arial"/>
      <family val="2"/>
    </font>
    <font>
      <b/>
      <sz val="11"/>
      <color theme="1"/>
      <name val="Arial"/>
      <family val="2"/>
    </font>
    <font>
      <sz val="12"/>
      <color theme="1"/>
      <name val="Arial"/>
      <family val="2"/>
    </font>
    <font>
      <u/>
      <sz val="11"/>
      <color theme="10"/>
      <name val="Calibri"/>
      <family val="2"/>
      <scheme val="minor"/>
    </font>
    <font>
      <u/>
      <sz val="18"/>
      <color theme="10"/>
      <name val="Arial"/>
      <family val="2"/>
    </font>
    <font>
      <sz val="12"/>
      <name val="Arial"/>
      <family val="2"/>
    </font>
    <font>
      <i/>
      <sz val="11"/>
      <color theme="1"/>
      <name val="Arial"/>
      <family val="2"/>
    </font>
    <font>
      <b/>
      <sz val="12"/>
      <color theme="1"/>
      <name val="Arial"/>
      <family val="2"/>
    </font>
    <font>
      <b/>
      <sz val="11"/>
      <name val="Arial"/>
      <family val="2"/>
    </font>
    <font>
      <i/>
      <sz val="10"/>
      <color theme="1"/>
      <name val="Arial"/>
      <family val="2"/>
    </font>
    <font>
      <u/>
      <sz val="12"/>
      <color theme="10"/>
      <name val="Arial"/>
      <family val="2"/>
    </font>
    <font>
      <b/>
      <sz val="12"/>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DCEFC7"/>
        <bgColor indexed="64"/>
      </patternFill>
    </fill>
    <fill>
      <patternFill patternType="solid">
        <fgColor theme="9" tint="0.79998168889431442"/>
        <bgColor indexed="64"/>
      </patternFill>
    </fill>
    <fill>
      <patternFill patternType="solid">
        <fgColor rgb="FF97BE0D"/>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0" tint="-0.24994659260841701"/>
        <bgColor indexed="64"/>
      </patternFill>
    </fill>
  </fills>
  <borders count="39">
    <border>
      <left/>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top style="thin">
        <color auto="1"/>
      </top>
      <bottom style="thin">
        <color auto="1"/>
      </bottom>
      <diagonal/>
    </border>
    <border>
      <left style="hair">
        <color auto="1"/>
      </left>
      <right style="hair">
        <color auto="1"/>
      </right>
      <top/>
      <bottom/>
      <diagonal/>
    </border>
    <border>
      <left style="thick">
        <color auto="1"/>
      </left>
      <right style="thick">
        <color auto="1"/>
      </right>
      <top style="thick">
        <color auto="1"/>
      </top>
      <bottom style="thick">
        <color auto="1"/>
      </bottom>
      <diagonal/>
    </border>
    <border>
      <left style="hair">
        <color auto="1"/>
      </left>
      <right/>
      <top style="hair">
        <color auto="1"/>
      </top>
      <bottom style="hair">
        <color auto="1"/>
      </bottom>
      <diagonal/>
    </border>
    <border>
      <left/>
      <right/>
      <top style="thin">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3">
    <xf numFmtId="0" fontId="0" fillId="0" borderId="0" xfId="0"/>
    <xf numFmtId="43" fontId="5" fillId="0" borderId="0" xfId="1" applyFont="1" applyFill="1" applyBorder="1" applyAlignment="1" applyProtection="1">
      <alignment vertical="center"/>
      <protection hidden="1"/>
    </xf>
    <xf numFmtId="43" fontId="4" fillId="0" borderId="1" xfId="1" applyFont="1" applyFill="1" applyBorder="1" applyAlignment="1" applyProtection="1">
      <alignment vertical="center"/>
      <protection hidden="1"/>
    </xf>
    <xf numFmtId="43" fontId="4" fillId="0" borderId="5" xfId="1" applyFont="1" applyFill="1" applyBorder="1" applyAlignment="1" applyProtection="1">
      <alignment vertical="center"/>
      <protection hidden="1"/>
    </xf>
    <xf numFmtId="0" fontId="4" fillId="0" borderId="5" xfId="0" applyFont="1" applyBorder="1" applyProtection="1">
      <protection hidden="1"/>
    </xf>
    <xf numFmtId="167" fontId="4" fillId="0" borderId="5" xfId="2" applyNumberFormat="1" applyFont="1" applyBorder="1" applyAlignment="1" applyProtection="1">
      <alignment horizontal="left" vertical="center" indent="1"/>
      <protection hidden="1"/>
    </xf>
    <xf numFmtId="166" fontId="4" fillId="0" borderId="4" xfId="0" applyNumberFormat="1" applyFont="1" applyBorder="1" applyAlignment="1" applyProtection="1">
      <alignment horizontal="left" vertical="center"/>
      <protection hidden="1"/>
    </xf>
    <xf numFmtId="43" fontId="4" fillId="0" borderId="2" xfId="1" applyFont="1" applyFill="1" applyBorder="1" applyAlignment="1" applyProtection="1">
      <alignment vertical="center"/>
      <protection hidden="1"/>
    </xf>
    <xf numFmtId="43" fontId="4" fillId="0" borderId="6" xfId="1" applyFont="1" applyFill="1" applyBorder="1" applyAlignment="1" applyProtection="1">
      <alignment vertical="center"/>
      <protection hidden="1"/>
    </xf>
    <xf numFmtId="0" fontId="4" fillId="0" borderId="6" xfId="0" applyFont="1" applyBorder="1" applyProtection="1">
      <protection hidden="1"/>
    </xf>
    <xf numFmtId="10" fontId="4" fillId="0" borderId="6" xfId="0" applyNumberFormat="1" applyFont="1" applyBorder="1" applyAlignment="1" applyProtection="1">
      <alignment horizontal="left" vertical="center" indent="1"/>
      <protection hidden="1"/>
    </xf>
    <xf numFmtId="166" fontId="4" fillId="0" borderId="7" xfId="0" applyNumberFormat="1" applyFont="1" applyBorder="1" applyAlignment="1" applyProtection="1">
      <alignment horizontal="left" vertical="center"/>
      <protection hidden="1"/>
    </xf>
    <xf numFmtId="0" fontId="4" fillId="0" borderId="6" xfId="0" applyFont="1" applyBorder="1" applyAlignment="1" applyProtection="1">
      <alignment vertical="center"/>
      <protection hidden="1"/>
    </xf>
    <xf numFmtId="10" fontId="4" fillId="0" borderId="8" xfId="0" applyNumberFormat="1" applyFont="1" applyBorder="1" applyAlignment="1" applyProtection="1">
      <alignment horizontal="left" vertical="center" indent="1"/>
      <protection hidden="1"/>
    </xf>
    <xf numFmtId="43" fontId="4" fillId="0" borderId="3" xfId="1" applyFont="1" applyFill="1" applyBorder="1" applyAlignment="1" applyProtection="1">
      <alignment vertical="center"/>
      <protection hidden="1"/>
    </xf>
    <xf numFmtId="0" fontId="4" fillId="0" borderId="9" xfId="0" applyFont="1" applyBorder="1" applyAlignment="1" applyProtection="1">
      <alignment vertical="center"/>
      <protection hidden="1"/>
    </xf>
    <xf numFmtId="0" fontId="4" fillId="0" borderId="9" xfId="0" applyFont="1" applyBorder="1" applyProtection="1">
      <protection hidden="1"/>
    </xf>
    <xf numFmtId="166" fontId="4" fillId="0" borderId="11" xfId="0" applyNumberFormat="1" applyFont="1" applyBorder="1" applyAlignment="1" applyProtection="1">
      <alignment horizontal="left" vertical="center"/>
      <protection hidden="1"/>
    </xf>
    <xf numFmtId="166" fontId="5" fillId="0" borderId="12" xfId="0" applyNumberFormat="1" applyFont="1" applyBorder="1" applyAlignment="1" applyProtection="1">
      <alignment horizontal="left" vertical="center"/>
      <protection hidden="1"/>
    </xf>
    <xf numFmtId="166" fontId="4" fillId="0" borderId="0" xfId="0" applyNumberFormat="1" applyFont="1" applyAlignment="1" applyProtection="1">
      <alignment horizontal="left" vertical="center"/>
      <protection hidden="1"/>
    </xf>
    <xf numFmtId="166" fontId="4" fillId="6" borderId="0" xfId="0" applyNumberFormat="1" applyFont="1" applyFill="1" applyAlignment="1" applyProtection="1">
      <alignment vertical="center"/>
      <protection locked="0"/>
    </xf>
    <xf numFmtId="10" fontId="4" fillId="0" borderId="0" xfId="2" applyNumberFormat="1" applyFont="1" applyBorder="1" applyAlignment="1" applyProtection="1">
      <alignment horizontal="left" vertical="center" indent="1"/>
      <protection hidden="1"/>
    </xf>
    <xf numFmtId="166" fontId="2" fillId="7" borderId="0" xfId="0" applyNumberFormat="1" applyFont="1" applyFill="1" applyAlignment="1" applyProtection="1">
      <alignment horizontal="left" vertical="center"/>
      <protection hidden="1"/>
    </xf>
    <xf numFmtId="166" fontId="5" fillId="0" borderId="0" xfId="0" applyNumberFormat="1" applyFont="1" applyAlignment="1" applyProtection="1">
      <alignment horizontal="left" vertical="center"/>
      <protection hidden="1"/>
    </xf>
    <xf numFmtId="166" fontId="4" fillId="0" borderId="16" xfId="0" applyNumberFormat="1" applyFont="1" applyBorder="1" applyAlignment="1" applyProtection="1">
      <alignment horizontal="left" vertical="center"/>
      <protection hidden="1"/>
    </xf>
    <xf numFmtId="166" fontId="2" fillId="0" borderId="18" xfId="0" applyNumberFormat="1" applyFont="1" applyBorder="1" applyAlignment="1" applyProtection="1">
      <alignment vertical="center"/>
      <protection hidden="1"/>
    </xf>
    <xf numFmtId="165" fontId="4" fillId="0" borderId="6" xfId="0" applyNumberFormat="1" applyFont="1" applyBorder="1" applyAlignment="1" applyProtection="1">
      <alignment horizontal="left" vertical="center" indent="1"/>
      <protection hidden="1"/>
    </xf>
    <xf numFmtId="9" fontId="4" fillId="0" borderId="0" xfId="2" applyFont="1" applyBorder="1" applyAlignment="1" applyProtection="1">
      <alignment horizontal="left" vertical="center" indent="1"/>
      <protection hidden="1"/>
    </xf>
    <xf numFmtId="164" fontId="4" fillId="0" borderId="0" xfId="2" applyNumberFormat="1" applyFont="1" applyBorder="1" applyAlignment="1" applyProtection="1">
      <alignment horizontal="left" vertical="center" indent="1"/>
      <protection hidden="1"/>
    </xf>
    <xf numFmtId="166" fontId="12" fillId="0" borderId="14" xfId="0" applyNumberFormat="1" applyFont="1" applyBorder="1" applyAlignment="1" applyProtection="1">
      <alignment horizontal="left" vertical="center"/>
      <protection hidden="1"/>
    </xf>
    <xf numFmtId="164" fontId="2" fillId="0" borderId="29" xfId="2" applyNumberFormat="1" applyFont="1" applyBorder="1" applyAlignment="1" applyProtection="1">
      <alignment horizontal="left" vertical="center" indent="1"/>
      <protection hidden="1"/>
    </xf>
    <xf numFmtId="166" fontId="2" fillId="0" borderId="30" xfId="0" applyNumberFormat="1" applyFont="1" applyBorder="1" applyAlignment="1" applyProtection="1">
      <alignment horizontal="left" vertical="center"/>
      <protection hidden="1"/>
    </xf>
    <xf numFmtId="0" fontId="0" fillId="2" borderId="0" xfId="0" applyFill="1" applyAlignment="1">
      <alignment vertical="center"/>
    </xf>
    <xf numFmtId="0" fontId="0" fillId="0" borderId="0" xfId="0" applyAlignment="1">
      <alignment vertical="center"/>
    </xf>
    <xf numFmtId="0" fontId="0" fillId="2" borderId="0" xfId="0" applyFill="1" applyAlignment="1">
      <alignment horizontal="right" vertical="center"/>
    </xf>
    <xf numFmtId="0" fontId="0" fillId="0" borderId="0" xfId="0" applyAlignment="1">
      <alignment horizontal="right" vertical="center"/>
    </xf>
    <xf numFmtId="164" fontId="0" fillId="0" borderId="0" xfId="2" applyNumberFormat="1" applyFont="1" applyAlignment="1">
      <alignment horizontal="right" vertical="center"/>
    </xf>
    <xf numFmtId="166" fontId="2" fillId="0" borderId="35" xfId="0" applyNumberFormat="1" applyFont="1" applyBorder="1" applyAlignment="1" applyProtection="1">
      <alignment horizontal="left" vertical="center"/>
      <protection hidden="1"/>
    </xf>
    <xf numFmtId="0" fontId="4" fillId="0" borderId="0" xfId="0" applyFont="1" applyAlignment="1" applyProtection="1">
      <alignment vertical="center"/>
      <protection hidden="1"/>
    </xf>
    <xf numFmtId="10" fontId="0" fillId="0" borderId="0" xfId="2" applyNumberFormat="1" applyFont="1" applyAlignment="1">
      <alignment vertical="center"/>
    </xf>
    <xf numFmtId="10" fontId="0" fillId="0" borderId="0" xfId="0" applyNumberFormat="1" applyAlignment="1">
      <alignment vertical="center"/>
    </xf>
    <xf numFmtId="164" fontId="2" fillId="0" borderId="0" xfId="2" applyNumberFormat="1" applyFont="1" applyFill="1" applyAlignment="1" applyProtection="1">
      <alignment vertical="center"/>
      <protection hidden="1"/>
    </xf>
    <xf numFmtId="166" fontId="0" fillId="0" borderId="0" xfId="0" applyNumberFormat="1" applyAlignment="1">
      <alignment vertical="center"/>
    </xf>
    <xf numFmtId="166" fontId="0" fillId="0" borderId="0" xfId="0" applyNumberFormat="1" applyAlignment="1">
      <alignment horizontal="right" vertical="center"/>
    </xf>
    <xf numFmtId="166" fontId="0" fillId="0" borderId="0" xfId="2" applyNumberFormat="1" applyFont="1" applyAlignment="1">
      <alignment vertical="center"/>
    </xf>
    <xf numFmtId="0" fontId="2" fillId="7" borderId="0" xfId="0" applyFont="1" applyFill="1" applyAlignment="1" applyProtection="1">
      <alignment vertical="center"/>
      <protection hidden="1"/>
    </xf>
    <xf numFmtId="0" fontId="2" fillId="7" borderId="0" xfId="0" applyFont="1" applyFill="1" applyAlignment="1" applyProtection="1">
      <alignment horizontal="left" vertical="center"/>
      <protection hidden="1"/>
    </xf>
    <xf numFmtId="0" fontId="2" fillId="0" borderId="31" xfId="0" applyFont="1" applyBorder="1" applyAlignment="1" applyProtection="1">
      <alignment vertical="center"/>
      <protection hidden="1"/>
    </xf>
    <xf numFmtId="0" fontId="2" fillId="0" borderId="32" xfId="0" applyFont="1" applyBorder="1" applyAlignment="1" applyProtection="1">
      <alignment vertical="center"/>
      <protection hidden="1"/>
    </xf>
    <xf numFmtId="0" fontId="2" fillId="0" borderId="32" xfId="0" applyFont="1" applyBorder="1" applyAlignment="1" applyProtection="1">
      <alignment horizontal="left" vertical="center"/>
      <protection hidden="1"/>
    </xf>
    <xf numFmtId="0" fontId="2" fillId="0" borderId="33" xfId="0" applyFont="1" applyBorder="1" applyAlignment="1" applyProtection="1">
      <alignment horizontal="left" vertical="center"/>
      <protection hidden="1"/>
    </xf>
    <xf numFmtId="0" fontId="2" fillId="0" borderId="34" xfId="0" applyFont="1" applyBorder="1" applyAlignment="1" applyProtection="1">
      <alignment vertical="center"/>
      <protection hidden="1"/>
    </xf>
    <xf numFmtId="0" fontId="4" fillId="0" borderId="0" xfId="0" applyFont="1" applyAlignment="1" applyProtection="1">
      <alignment horizontal="left" vertical="center"/>
      <protection hidden="1"/>
    </xf>
    <xf numFmtId="0" fontId="2" fillId="0" borderId="35" xfId="0" applyFont="1" applyBorder="1" applyAlignment="1" applyProtection="1">
      <alignment horizontal="left" vertical="center"/>
      <protection hidden="1"/>
    </xf>
    <xf numFmtId="0" fontId="4" fillId="0" borderId="0" xfId="0" applyFont="1" applyAlignment="1" applyProtection="1">
      <alignment horizontal="center" vertical="center"/>
      <protection hidden="1"/>
    </xf>
    <xf numFmtId="0" fontId="5" fillId="0" borderId="15" xfId="0" applyFont="1" applyBorder="1" applyAlignment="1" applyProtection="1">
      <alignment horizontal="left" vertical="center" indent="1"/>
      <protection hidden="1"/>
    </xf>
    <xf numFmtId="0" fontId="4" fillId="0" borderId="0" xfId="0" applyFont="1" applyAlignment="1" applyProtection="1">
      <alignment horizontal="right" vertical="center" indent="1"/>
      <protection hidden="1"/>
    </xf>
    <xf numFmtId="0" fontId="2" fillId="7" borderId="0" xfId="0" applyFont="1" applyFill="1" applyAlignment="1" applyProtection="1">
      <alignment horizontal="right" vertical="center"/>
      <protection hidden="1"/>
    </xf>
    <xf numFmtId="0" fontId="6" fillId="0" borderId="0" xfId="0" applyFont="1" applyAlignment="1" applyProtection="1">
      <alignment vertical="center"/>
      <protection hidden="1"/>
    </xf>
    <xf numFmtId="0" fontId="5" fillId="0" borderId="0" xfId="0" applyFont="1" applyAlignment="1" applyProtection="1">
      <alignment vertical="center"/>
      <protection hidden="1"/>
    </xf>
    <xf numFmtId="168" fontId="4" fillId="0" borderId="0" xfId="0" applyNumberFormat="1" applyFont="1" applyAlignment="1" applyProtection="1">
      <alignment horizontal="left" vertical="center" indent="1"/>
      <protection hidden="1"/>
    </xf>
    <xf numFmtId="0" fontId="2" fillId="7" borderId="0" xfId="0" applyFont="1" applyFill="1" applyAlignment="1" applyProtection="1">
      <alignment horizontal="left" indent="1"/>
      <protection hidden="1"/>
    </xf>
    <xf numFmtId="0" fontId="13" fillId="0" borderId="0" xfId="0" applyFont="1" applyAlignment="1" applyProtection="1">
      <alignment vertical="top"/>
      <protection hidden="1"/>
    </xf>
    <xf numFmtId="0" fontId="3" fillId="5" borderId="17" xfId="0" applyFont="1" applyFill="1" applyBorder="1" applyAlignment="1" applyProtection="1">
      <alignment vertical="center"/>
      <protection hidden="1"/>
    </xf>
    <xf numFmtId="0" fontId="3" fillId="4" borderId="13" xfId="0" applyFont="1" applyFill="1" applyBorder="1" applyAlignment="1" applyProtection="1">
      <alignment horizontal="left" vertical="center"/>
      <protection hidden="1"/>
    </xf>
    <xf numFmtId="0" fontId="2" fillId="0" borderId="13" xfId="0" applyFont="1" applyBorder="1" applyAlignment="1" applyProtection="1">
      <alignment horizontal="center" vertical="center"/>
      <protection hidden="1"/>
    </xf>
    <xf numFmtId="49" fontId="2" fillId="0" borderId="20" xfId="0" applyNumberFormat="1" applyFont="1" applyBorder="1" applyAlignment="1" applyProtection="1">
      <alignment horizontal="center" vertical="center"/>
      <protection hidden="1"/>
    </xf>
    <xf numFmtId="0" fontId="3" fillId="4" borderId="20" xfId="0" applyFont="1" applyFill="1" applyBorder="1" applyAlignment="1" applyProtection="1">
      <alignment horizontal="left" vertical="center"/>
      <protection hidden="1"/>
    </xf>
    <xf numFmtId="0" fontId="3" fillId="4" borderId="23" xfId="0" applyFont="1" applyFill="1" applyBorder="1" applyAlignment="1" applyProtection="1">
      <alignment horizontal="left" vertical="center"/>
      <protection hidden="1"/>
    </xf>
    <xf numFmtId="0" fontId="3" fillId="4" borderId="24" xfId="0" applyFont="1" applyFill="1" applyBorder="1" applyAlignment="1" applyProtection="1">
      <alignment horizontal="left" vertical="center"/>
      <protection hidden="1"/>
    </xf>
    <xf numFmtId="0" fontId="10" fillId="0" borderId="0" xfId="0" applyFont="1" applyAlignment="1" applyProtection="1">
      <alignment vertical="center"/>
      <protection hidden="1"/>
    </xf>
    <xf numFmtId="0" fontId="2" fillId="2" borderId="19" xfId="0" applyFont="1" applyFill="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 fillId="0" borderId="18" xfId="0" applyFont="1" applyBorder="1" applyAlignment="1" applyProtection="1">
      <alignment horizontal="center" vertical="center"/>
      <protection hidden="1"/>
    </xf>
    <xf numFmtId="0" fontId="2" fillId="7"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left" vertical="center"/>
      <protection hidden="1"/>
    </xf>
    <xf numFmtId="0" fontId="2" fillId="0" borderId="36" xfId="0" applyFont="1" applyBorder="1" applyAlignment="1" applyProtection="1">
      <alignment vertical="center"/>
      <protection hidden="1"/>
    </xf>
    <xf numFmtId="0" fontId="2" fillId="0" borderId="37" xfId="0" applyFont="1" applyBorder="1" applyAlignment="1" applyProtection="1">
      <alignment vertical="center"/>
      <protection hidden="1"/>
    </xf>
    <xf numFmtId="0" fontId="2" fillId="0" borderId="37" xfId="0" applyFont="1" applyBorder="1" applyAlignment="1" applyProtection="1">
      <alignment horizontal="left" vertical="center"/>
      <protection hidden="1"/>
    </xf>
    <xf numFmtId="0" fontId="2" fillId="0" borderId="38" xfId="0" applyFont="1" applyBorder="1" applyAlignment="1" applyProtection="1">
      <alignment horizontal="left" vertical="center"/>
      <protection hidden="1"/>
    </xf>
    <xf numFmtId="0" fontId="11" fillId="6" borderId="0" xfId="0" applyFont="1" applyFill="1" applyAlignment="1" applyProtection="1">
      <alignment horizontal="center" vertical="center"/>
      <protection locked="0"/>
    </xf>
    <xf numFmtId="0" fontId="2" fillId="0" borderId="0" xfId="0" applyFont="1" applyAlignment="1" applyProtection="1">
      <alignment horizontal="center" vertical="center"/>
      <protection hidden="1"/>
    </xf>
    <xf numFmtId="0" fontId="4" fillId="7" borderId="0" xfId="0" applyFont="1" applyFill="1" applyAlignment="1" applyProtection="1">
      <alignment horizontal="left" vertical="center" indent="1"/>
      <protection locked="0"/>
    </xf>
    <xf numFmtId="0" fontId="4" fillId="9" borderId="0" xfId="0" applyFont="1" applyFill="1" applyAlignment="1" applyProtection="1">
      <alignment horizontal="center" vertical="center"/>
      <protection locked="0"/>
    </xf>
    <xf numFmtId="167" fontId="4" fillId="0" borderId="10" xfId="2" applyNumberFormat="1" applyFont="1" applyBorder="1" applyAlignment="1" applyProtection="1">
      <alignment horizontal="left" vertical="center" indent="1"/>
      <protection hidden="1"/>
    </xf>
    <xf numFmtId="0" fontId="3" fillId="5" borderId="21" xfId="0" applyFont="1" applyFill="1" applyBorder="1" applyAlignment="1" applyProtection="1">
      <alignment horizontal="center" vertical="center"/>
      <protection hidden="1"/>
    </xf>
    <xf numFmtId="0" fontId="3" fillId="5" borderId="22" xfId="0" applyFont="1" applyFill="1" applyBorder="1" applyAlignment="1" applyProtection="1">
      <alignment horizontal="center" vertical="center"/>
      <protection hidden="1"/>
    </xf>
    <xf numFmtId="0" fontId="2" fillId="0" borderId="0" xfId="0" applyFont="1" applyAlignment="1" applyProtection="1">
      <alignment horizontal="center" vertical="center"/>
      <protection hidden="1"/>
    </xf>
    <xf numFmtId="166" fontId="2" fillId="0" borderId="25" xfId="0" applyNumberFormat="1" applyFont="1" applyBorder="1" applyAlignment="1" applyProtection="1">
      <alignment horizontal="left" vertical="center"/>
      <protection hidden="1"/>
    </xf>
    <xf numFmtId="166" fontId="2" fillId="0" borderId="27" xfId="0" applyNumberFormat="1" applyFont="1" applyBorder="1" applyAlignment="1" applyProtection="1">
      <alignment horizontal="left" vertical="center"/>
      <protection hidden="1"/>
    </xf>
    <xf numFmtId="166" fontId="2" fillId="0" borderId="26" xfId="0" applyNumberFormat="1" applyFont="1" applyBorder="1" applyAlignment="1" applyProtection="1">
      <alignment horizontal="left" vertical="center"/>
      <protection hidden="1"/>
    </xf>
    <xf numFmtId="166" fontId="2" fillId="0" borderId="28" xfId="0" applyNumberFormat="1" applyFont="1" applyBorder="1" applyAlignment="1" applyProtection="1">
      <alignment horizontal="left" vertical="center"/>
      <protection hidden="1"/>
    </xf>
    <xf numFmtId="0" fontId="9" fillId="4" borderId="0" xfId="0" applyFont="1" applyFill="1" applyAlignment="1" applyProtection="1">
      <alignment horizontal="center" vertical="center"/>
      <protection hidden="1"/>
    </xf>
    <xf numFmtId="0" fontId="15" fillId="8" borderId="0" xfId="0" applyFont="1" applyFill="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13" fillId="0" borderId="0" xfId="0" applyFont="1" applyAlignment="1" applyProtection="1">
      <alignment horizontal="left" vertical="top"/>
      <protection hidden="1"/>
    </xf>
    <xf numFmtId="0" fontId="4" fillId="3" borderId="0" xfId="0" applyFont="1" applyFill="1" applyAlignment="1" applyProtection="1">
      <alignment horizontal="center" vertical="center" wrapText="1"/>
      <protection hidden="1"/>
    </xf>
    <xf numFmtId="0" fontId="8" fillId="3" borderId="0" xfId="3" applyFont="1" applyFill="1" applyBorder="1" applyAlignment="1" applyProtection="1">
      <alignment horizontal="center" vertical="center"/>
      <protection locked="0"/>
    </xf>
    <xf numFmtId="0" fontId="14" fillId="2" borderId="0" xfId="3" applyFont="1" applyFill="1" applyBorder="1" applyAlignment="1" applyProtection="1">
      <alignment horizontal="center" vertical="center"/>
      <protection locked="0"/>
    </xf>
    <xf numFmtId="0" fontId="4" fillId="0" borderId="0" xfId="0" applyFont="1" applyAlignment="1" applyProtection="1">
      <alignment horizontal="left" wrapText="1"/>
      <protection hidden="1"/>
    </xf>
    <xf numFmtId="0" fontId="4" fillId="2" borderId="0" xfId="0" applyFont="1" applyFill="1" applyAlignment="1" applyProtection="1">
      <alignment horizontal="center" vertical="center" wrapText="1"/>
      <protection hidden="1"/>
    </xf>
  </cellXfs>
  <cellStyles count="4">
    <cellStyle name="Lien hypertexte" xfId="3" builtinId="8"/>
    <cellStyle name="Milliers" xfId="1" builtinId="3"/>
    <cellStyle name="Normal" xfId="0" builtinId="0"/>
    <cellStyle name="Pourcentage" xfId="2" builtinId="5"/>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patternType="none">
          <bgColor auto="1"/>
        </patternFill>
      </fill>
    </dxf>
  </dxfs>
  <tableStyles count="0" defaultTableStyle="TableStyleMedium2" defaultPivotStyle="PivotStyleLight16"/>
  <colors>
    <mruColors>
      <color rgb="FF97BE0D"/>
      <color rgb="FF3A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53340</xdr:colOff>
      <xdr:row>2</xdr:row>
      <xdr:rowOff>7620</xdr:rowOff>
    </xdr:from>
    <xdr:to>
      <xdr:col>4</xdr:col>
      <xdr:colOff>471805</xdr:colOff>
      <xdr:row>3</xdr:row>
      <xdr:rowOff>1094</xdr:rowOff>
    </xdr:to>
    <xdr:pic>
      <xdr:nvPicPr>
        <xdr:cNvPr id="2" name="Image 1">
          <a:extLst>
            <a:ext uri="{FF2B5EF4-FFF2-40B4-BE49-F238E27FC236}">
              <a16:creationId xmlns:a16="http://schemas.microsoft.com/office/drawing/2014/main" id="{C3F5D423-D04F-4D6E-B9E0-EAC9E5E2B12B}"/>
            </a:ext>
          </a:extLst>
        </xdr:cNvPr>
        <xdr:cNvPicPr>
          <a:picLocks noChangeAspect="1"/>
        </xdr:cNvPicPr>
      </xdr:nvPicPr>
      <xdr:blipFill>
        <a:blip xmlns:r="http://schemas.openxmlformats.org/officeDocument/2006/relationships" r:embed="rId1"/>
        <a:stretch>
          <a:fillRect/>
        </a:stretch>
      </xdr:blipFill>
      <xdr:spPr>
        <a:xfrm>
          <a:off x="1707969" y="219891"/>
          <a:ext cx="3346722" cy="564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entrepatronal.ch/wp-content/uploads/2023/01/Guide-pratique-travailleur-independant-2023.pdf" TargetMode="External"/><Relationship Id="rId1" Type="http://schemas.openxmlformats.org/officeDocument/2006/relationships/hyperlink" Target="https://my.centrepatronal.ch/"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FA854-620B-40E5-8837-198F41D4D650}">
  <sheetPr>
    <pageSetUpPr fitToPage="1"/>
  </sheetPr>
  <dimension ref="B1:M38"/>
  <sheetViews>
    <sheetView showGridLines="0" tabSelected="1" zoomScaleNormal="100" workbookViewId="0">
      <selection activeCell="D7" sqref="D7"/>
    </sheetView>
  </sheetViews>
  <sheetFormatPr baseColWidth="10" defaultColWidth="11.53515625" defaultRowHeight="19.95" customHeight="1" x14ac:dyDescent="0.4"/>
  <cols>
    <col min="1" max="1" width="20.69140625" style="45" customWidth="1"/>
    <col min="2" max="2" width="2.69140625" style="45" customWidth="1"/>
    <col min="3" max="3" width="22.69140625" style="45" customWidth="1"/>
    <col min="4" max="4" width="18.69140625" style="45" customWidth="1"/>
    <col min="5" max="5" width="18.69140625" style="46" customWidth="1"/>
    <col min="6" max="6" width="12.69140625" style="46" customWidth="1"/>
    <col min="7" max="7" width="22.69140625" style="46" customWidth="1"/>
    <col min="8" max="8" width="2.69140625" style="46" customWidth="1"/>
    <col min="9" max="9" width="2.69140625" style="46" hidden="1" customWidth="1"/>
    <col min="10" max="11" width="19.3046875" style="46" hidden="1" customWidth="1"/>
    <col min="12" max="12" width="19.3046875" style="45" hidden="1" customWidth="1"/>
    <col min="13" max="16384" width="11.53515625" style="45"/>
  </cols>
  <sheetData>
    <row r="1" spans="2:12" ht="4.95" customHeight="1" x14ac:dyDescent="0.4"/>
    <row r="2" spans="2:12" ht="12" customHeight="1" x14ac:dyDescent="0.4">
      <c r="B2" s="47"/>
      <c r="C2" s="48"/>
      <c r="D2" s="48"/>
      <c r="E2" s="49"/>
      <c r="F2" s="49"/>
      <c r="G2" s="49"/>
      <c r="H2" s="50"/>
      <c r="J2" s="45"/>
    </row>
    <row r="3" spans="2:12" ht="45" customHeight="1" x14ac:dyDescent="0.4">
      <c r="B3" s="51"/>
      <c r="C3" s="38"/>
      <c r="D3" s="38"/>
      <c r="E3" s="52"/>
      <c r="F3" s="93" t="s">
        <v>54</v>
      </c>
      <c r="G3" s="93"/>
      <c r="H3" s="53"/>
      <c r="J3" s="45"/>
    </row>
    <row r="4" spans="2:12" ht="10.199999999999999" customHeight="1" x14ac:dyDescent="0.4">
      <c r="B4" s="51"/>
      <c r="C4" s="38"/>
      <c r="D4" s="38"/>
      <c r="E4" s="52"/>
      <c r="F4" s="54"/>
      <c r="G4" s="54"/>
      <c r="H4" s="53"/>
      <c r="J4" s="45"/>
    </row>
    <row r="5" spans="2:12" ht="34.950000000000003" customHeight="1" x14ac:dyDescent="0.4">
      <c r="B5" s="51"/>
      <c r="C5" s="94" t="s">
        <v>38</v>
      </c>
      <c r="D5" s="94"/>
      <c r="E5" s="94"/>
      <c r="F5" s="94"/>
      <c r="G5" s="94"/>
      <c r="H5" s="53"/>
      <c r="J5" s="45"/>
    </row>
    <row r="6" spans="2:12" ht="19.95" customHeight="1" x14ac:dyDescent="0.4">
      <c r="B6" s="51"/>
      <c r="C6" s="38"/>
      <c r="D6" s="38"/>
      <c r="E6" s="52"/>
      <c r="F6" s="52"/>
      <c r="G6" s="52"/>
      <c r="H6" s="53"/>
      <c r="J6" s="45"/>
    </row>
    <row r="7" spans="2:12" ht="22.2" customHeight="1" x14ac:dyDescent="0.4">
      <c r="B7" s="51"/>
      <c r="C7" s="55" t="s">
        <v>0</v>
      </c>
      <c r="D7" s="81">
        <v>2024</v>
      </c>
      <c r="E7" s="56" t="s">
        <v>57</v>
      </c>
      <c r="F7" s="84" t="s">
        <v>1</v>
      </c>
      <c r="G7" s="83" t="s">
        <v>21</v>
      </c>
      <c r="H7" s="53"/>
      <c r="I7" s="57"/>
      <c r="J7" s="45"/>
    </row>
    <row r="8" spans="2:12" ht="19.95" customHeight="1" x14ac:dyDescent="0.4">
      <c r="B8" s="51"/>
      <c r="C8" s="38"/>
      <c r="D8" s="58"/>
      <c r="E8" s="38"/>
      <c r="F8" s="52"/>
      <c r="G8" s="52"/>
      <c r="H8" s="53"/>
      <c r="J8" s="45"/>
    </row>
    <row r="9" spans="2:12" ht="19.95" customHeight="1" x14ac:dyDescent="0.4">
      <c r="B9" s="51"/>
      <c r="C9" s="59" t="s">
        <v>52</v>
      </c>
      <c r="D9" s="38"/>
      <c r="E9" s="19"/>
      <c r="F9" s="52"/>
      <c r="G9" s="20"/>
      <c r="H9" s="37"/>
      <c r="I9" s="22"/>
      <c r="J9" s="45"/>
    </row>
    <row r="10" spans="2:12" ht="19.95" customHeight="1" x14ac:dyDescent="0.4">
      <c r="B10" s="51"/>
      <c r="C10" s="38" t="s">
        <v>22</v>
      </c>
      <c r="D10" s="38"/>
      <c r="E10" s="19">
        <f>IF(F7=Franchise!A18,HLOOKUP(D7,Franchise!C1:Z2,2,FALSE),0)</f>
        <v>0</v>
      </c>
      <c r="F10" s="60">
        <f>VLOOKUP(G7,Franchise!A2:B15,2,FALSE)</f>
        <v>8</v>
      </c>
      <c r="G10" s="19">
        <f>F10*E10*-1</f>
        <v>0</v>
      </c>
      <c r="H10" s="37"/>
      <c r="I10" s="22"/>
      <c r="J10" s="45"/>
    </row>
    <row r="11" spans="2:12" ht="19.95" customHeight="1" x14ac:dyDescent="0.4">
      <c r="B11" s="51"/>
      <c r="C11" s="38" t="s">
        <v>53</v>
      </c>
      <c r="D11" s="38"/>
      <c r="E11" s="20"/>
      <c r="F11" s="21">
        <f>VLOOKUP(D7,'Capital investi'!A1:B10,2,FALSE)</f>
        <v>1.4999999999999999E-2</v>
      </c>
      <c r="G11" s="19">
        <f>ROUNDUP(E11,-3)*-F11</f>
        <v>0</v>
      </c>
      <c r="H11" s="37"/>
      <c r="I11" s="22"/>
      <c r="J11" s="88" t="s">
        <v>51</v>
      </c>
      <c r="K11" s="88"/>
      <c r="L11" s="88"/>
    </row>
    <row r="12" spans="2:12" ht="19.95" customHeight="1" x14ac:dyDescent="0.4">
      <c r="B12" s="51"/>
      <c r="C12" s="97"/>
      <c r="D12" s="97"/>
      <c r="E12" s="97"/>
      <c r="F12" s="21"/>
      <c r="G12" s="19"/>
      <c r="H12" s="37"/>
      <c r="I12" s="22"/>
      <c r="J12" s="45"/>
    </row>
    <row r="13" spans="2:12" ht="19.95" customHeight="1" x14ac:dyDescent="0.3">
      <c r="B13" s="51"/>
      <c r="C13" s="38" t="s">
        <v>5</v>
      </c>
      <c r="D13" s="38"/>
      <c r="E13" s="20"/>
      <c r="F13" s="27">
        <v>0.5</v>
      </c>
      <c r="G13" s="19">
        <f>MIN(MIN(G9/2,E13*F13)*-1,0)</f>
        <v>0</v>
      </c>
      <c r="H13" s="37"/>
      <c r="I13" s="22"/>
      <c r="J13" s="45"/>
      <c r="K13" s="61"/>
    </row>
    <row r="14" spans="2:12" ht="19.95" customHeight="1" x14ac:dyDescent="0.4">
      <c r="B14" s="51"/>
      <c r="C14" s="62" t="s">
        <v>48</v>
      </c>
      <c r="D14" s="38"/>
      <c r="E14" s="19"/>
      <c r="F14" s="21"/>
      <c r="G14" s="19"/>
      <c r="H14" s="37"/>
      <c r="I14" s="22"/>
      <c r="J14" s="63" t="s">
        <v>42</v>
      </c>
    </row>
    <row r="15" spans="2:12" ht="19.95" customHeight="1" x14ac:dyDescent="0.4">
      <c r="B15" s="51"/>
      <c r="C15" s="38" t="s">
        <v>23</v>
      </c>
      <c r="D15" s="38"/>
      <c r="E15" s="19"/>
      <c r="F15" s="28">
        <f ca="1">F17-F20</f>
        <v>0.94628999999999996</v>
      </c>
      <c r="G15" s="24">
        <f>SUM(G9:G14)</f>
        <v>0</v>
      </c>
      <c r="H15" s="37"/>
      <c r="I15" s="22"/>
      <c r="J15" s="64" t="s">
        <v>39</v>
      </c>
    </row>
    <row r="16" spans="2:12" ht="19.95" customHeight="1" x14ac:dyDescent="0.4">
      <c r="B16" s="51"/>
      <c r="C16" s="38"/>
      <c r="D16" s="38"/>
      <c r="E16" s="19"/>
      <c r="F16" s="21"/>
      <c r="G16" s="19"/>
      <c r="H16" s="37"/>
      <c r="I16" s="22"/>
      <c r="J16" s="65">
        <f>MATCH($D$7,'Coti. AVS'!$A$1:$Z$1,0)</f>
        <v>15</v>
      </c>
    </row>
    <row r="17" spans="2:13" ht="19.95" customHeight="1" x14ac:dyDescent="0.4">
      <c r="B17" s="51"/>
      <c r="C17" s="38" t="s">
        <v>8</v>
      </c>
      <c r="D17" s="38"/>
      <c r="E17" s="19"/>
      <c r="F17" s="27">
        <v>1</v>
      </c>
      <c r="G17" s="24">
        <f ca="1">ROUNDDOWN(G15*F17/F15,0)</f>
        <v>0</v>
      </c>
      <c r="H17" s="37"/>
      <c r="I17" s="22"/>
      <c r="J17" s="64" t="s">
        <v>49</v>
      </c>
    </row>
    <row r="18" spans="2:13" ht="19.95" customHeight="1" x14ac:dyDescent="0.4">
      <c r="B18" s="51"/>
      <c r="C18" s="59" t="s">
        <v>6</v>
      </c>
      <c r="D18" s="38"/>
      <c r="E18" s="19"/>
      <c r="F18" s="21"/>
      <c r="G18" s="23">
        <f ca="1">MAX(ROUNDDOWN(G17,-2),0)</f>
        <v>0</v>
      </c>
      <c r="H18" s="37"/>
      <c r="I18" s="22"/>
      <c r="J18" s="66" t="str">
        <f>CHAR(64+$J$16)</f>
        <v>O</v>
      </c>
      <c r="K18" s="86" t="s">
        <v>40</v>
      </c>
      <c r="L18" s="87"/>
    </row>
    <row r="19" spans="2:13" ht="19.95" customHeight="1" thickBot="1" x14ac:dyDescent="0.45">
      <c r="B19" s="51"/>
      <c r="C19" s="38"/>
      <c r="D19" s="38"/>
      <c r="E19" s="19"/>
      <c r="F19" s="21"/>
      <c r="G19" s="19"/>
      <c r="H19" s="37"/>
      <c r="I19" s="22"/>
      <c r="J19" s="67" t="s">
        <v>50</v>
      </c>
      <c r="K19" s="68" t="s">
        <v>15</v>
      </c>
      <c r="L19" s="69" t="s">
        <v>43</v>
      </c>
    </row>
    <row r="20" spans="2:13" ht="19.95" customHeight="1" thickTop="1" thickBot="1" x14ac:dyDescent="0.45">
      <c r="B20" s="51"/>
      <c r="C20" s="70" t="s">
        <v>7</v>
      </c>
      <c r="D20" s="38"/>
      <c r="E20" s="19"/>
      <c r="F20" s="28" cm="1">
        <f t="array" aca="1" ref="F20" ca="1">IFERROR(INDEX('Coti. AVS'!$B$3:$Z$21,J20,J16),0)</f>
        <v>5.3710000000000001E-2</v>
      </c>
      <c r="G20" s="29">
        <f ca="1">ROUNDDOWN(G15*F17/F15-G15,0)</f>
        <v>0</v>
      </c>
      <c r="H20" s="37"/>
      <c r="I20" s="22"/>
      <c r="J20" s="95">
        <f ca="1">IFERROR(MATCH($G$15,INDIRECT("'Coti. AVS'!"&amp;$J$18&amp;3):INDIRECT("'Coti. AVS'!"&amp;$J$18&amp;30),1),"")</f>
        <v>1</v>
      </c>
      <c r="K20" s="89" cm="1">
        <f t="array" ref="K20">INDEX('Coti. AVS'!$A$2:$Z$2,1,$J$16)</f>
        <v>514</v>
      </c>
      <c r="L20" s="91">
        <f>ROUNDDOWN(($K$20/12*(12-IF(F7="Oui",VLOOKUP($G$7,Franchise!$A$2:$B$15,2,FALSE),0))/12),1)*12</f>
        <v>513.59999999999991</v>
      </c>
    </row>
    <row r="21" spans="2:13" ht="10.199999999999999" customHeight="1" thickTop="1" x14ac:dyDescent="0.4">
      <c r="B21" s="51"/>
      <c r="C21" s="38"/>
      <c r="D21" s="38"/>
      <c r="E21" s="19"/>
      <c r="F21" s="21"/>
      <c r="G21" s="19"/>
      <c r="H21" s="37"/>
      <c r="I21" s="22"/>
      <c r="J21" s="96"/>
      <c r="K21" s="90"/>
      <c r="L21" s="92"/>
    </row>
    <row r="22" spans="2:13" ht="19.95" customHeight="1" x14ac:dyDescent="0.4">
      <c r="B22" s="51"/>
      <c r="C22" s="1" t="s">
        <v>9</v>
      </c>
      <c r="D22" s="38"/>
      <c r="E22" s="19"/>
      <c r="F22" s="21"/>
      <c r="G22" s="19"/>
      <c r="H22" s="37"/>
      <c r="I22" s="22"/>
      <c r="J22" s="71"/>
      <c r="K22" s="68" t="s">
        <v>16</v>
      </c>
      <c r="L22" s="69" t="s">
        <v>41</v>
      </c>
    </row>
    <row r="23" spans="2:13" ht="19.95" customHeight="1" x14ac:dyDescent="0.35">
      <c r="B23" s="51"/>
      <c r="C23" s="2" t="s">
        <v>10</v>
      </c>
      <c r="D23" s="3"/>
      <c r="E23" s="4"/>
      <c r="F23" s="5">
        <f ca="1">IF(G20&gt;K20,K23,0)</f>
        <v>0</v>
      </c>
      <c r="G23" s="6">
        <f ca="1">IFERROR(IF(OR($G$7=Franchise!$A$3,$G$7=Franchise!$A$4),$L$23,IF($F$7=Franchise!$A$19,MAX($K$20,$L$23),IF($L$23&lt;=$K$20,MAX(L20,$L$23),$L$23))),0)</f>
        <v>514</v>
      </c>
      <c r="H23" s="37"/>
      <c r="I23" s="22"/>
      <c r="J23" s="72">
        <f ca="1">IFERROR(MATCH(G18,INDIRECT("'Coti. AVS'!"&amp;$J$18&amp;3):INDIRECT("'Coti. AVS'!"&amp;$J$18&amp;30),1),"")</f>
        <v>1</v>
      </c>
      <c r="K23" s="30" cm="1">
        <f t="array" aca="1" ref="K23" ca="1">IFERROR(INDEX('Coti. AVS'!$B$3:$Z$21,$J$23,$J$16),0)</f>
        <v>5.3710000000000001E-2</v>
      </c>
      <c r="L23" s="31">
        <f ca="1">ROUND(G18*K23/12,1)*12</f>
        <v>0</v>
      </c>
    </row>
    <row r="24" spans="2:13" ht="19.95" customHeight="1" x14ac:dyDescent="0.35">
      <c r="B24" s="51"/>
      <c r="C24" s="7" t="s">
        <v>11</v>
      </c>
      <c r="D24" s="8"/>
      <c r="E24" s="9"/>
      <c r="F24" s="26" cm="1">
        <f t="array" ref="F24">IFERROR(INDEX('Frais admin.'!$A$3:$Z$3,$J$24,$J$16+1),0)</f>
        <v>1.6E-2</v>
      </c>
      <c r="G24" s="11">
        <f ca="1">MROUND(G23*F24/12,0.05)*12</f>
        <v>8.4</v>
      </c>
      <c r="H24" s="37"/>
      <c r="I24" s="22"/>
      <c r="J24" s="73">
        <v>1</v>
      </c>
      <c r="K24" s="64" t="s">
        <v>44</v>
      </c>
      <c r="L24" s="64" t="s">
        <v>45</v>
      </c>
    </row>
    <row r="25" spans="2:13" ht="19.95" customHeight="1" x14ac:dyDescent="0.35">
      <c r="B25" s="51"/>
      <c r="C25" s="7" t="s">
        <v>12</v>
      </c>
      <c r="D25" s="12"/>
      <c r="E25" s="9"/>
      <c r="F25" s="10" cm="1">
        <f t="array" ref="F25">IFERROR(INDEX('Coti. AF'!$A$3:$Z$3,$J$25,$J$16+1),0)</f>
        <v>2.8000000000000001E-2</v>
      </c>
      <c r="G25" s="11">
        <f ca="1">MIN(K25,L25)</f>
        <v>0</v>
      </c>
      <c r="H25" s="37"/>
      <c r="I25" s="22"/>
      <c r="J25" s="73">
        <v>1</v>
      </c>
      <c r="K25" s="25" cm="1">
        <f t="array" ref="K25">INDEX('Coti. AF'!$A$2:$Z$2,1,$J$16+1)</f>
        <v>4149.6000000000004</v>
      </c>
      <c r="L25" s="25">
        <f ca="1">MROUND(G18*F25/12,0.05)*12</f>
        <v>0</v>
      </c>
    </row>
    <row r="26" spans="2:13" ht="19.95" customHeight="1" x14ac:dyDescent="0.35">
      <c r="B26" s="51"/>
      <c r="C26" s="7" t="s">
        <v>13</v>
      </c>
      <c r="D26" s="12"/>
      <c r="E26" s="9"/>
      <c r="F26" s="13" cm="1">
        <f t="array" ref="F26">IFERROR(INDEX('Coti. PC Fam'!$A$3:$Z$3,$J$26,$J$16+1),0)</f>
        <v>5.9999999999999995E-4</v>
      </c>
      <c r="G26" s="11">
        <f ca="1">MAX(MROUND(G18*F26/12,0.05)*12,0)</f>
        <v>0</v>
      </c>
      <c r="H26" s="37"/>
      <c r="I26" s="22"/>
      <c r="J26" s="73">
        <v>1</v>
      </c>
      <c r="K26" s="64" t="s">
        <v>46</v>
      </c>
      <c r="L26" s="64" t="s">
        <v>47</v>
      </c>
    </row>
    <row r="27" spans="2:13" ht="19.95" customHeight="1" x14ac:dyDescent="0.35">
      <c r="B27" s="51"/>
      <c r="C27" s="14" t="s">
        <v>14</v>
      </c>
      <c r="D27" s="15"/>
      <c r="E27" s="16"/>
      <c r="F27" s="85" cm="1">
        <f t="array" aca="1" ref="F27" ca="1">IFERROR(INDEX('Coti. membre FPV'!$B$3:$Z$19,$J$27,$J$16),0)</f>
        <v>1E-3</v>
      </c>
      <c r="G27" s="17">
        <f ca="1">MIN(K27,L27)</f>
        <v>0</v>
      </c>
      <c r="H27" s="37"/>
      <c r="I27" s="22"/>
      <c r="J27" s="73">
        <f ca="1">IFERROR(MATCH(G18,INDIRECT("'Coti. membre FPV'!"&amp;$J$18&amp;3):INDIRECT("'Coti. membre FPV'!"&amp;$J$18&amp;19),1),"")</f>
        <v>1</v>
      </c>
      <c r="K27" s="25" cm="1">
        <f t="array" ref="K27">INDEX('Coti. membre FPV'!$A$2:$Z$2,1,J16+1)</f>
        <v>420</v>
      </c>
      <c r="L27" s="25">
        <f ca="1">MROUND(G18*F27/12,0.05)*12</f>
        <v>0</v>
      </c>
    </row>
    <row r="28" spans="2:13" ht="10.199999999999999" customHeight="1" x14ac:dyDescent="0.4">
      <c r="B28" s="51"/>
      <c r="C28" s="38"/>
      <c r="D28" s="38"/>
      <c r="E28" s="52"/>
      <c r="F28" s="52"/>
      <c r="G28" s="52"/>
      <c r="H28" s="53"/>
      <c r="J28" s="74"/>
    </row>
    <row r="29" spans="2:13" ht="19.95" customHeight="1" x14ac:dyDescent="0.4">
      <c r="B29" s="51"/>
      <c r="C29" s="1" t="s">
        <v>24</v>
      </c>
      <c r="D29" s="38"/>
      <c r="E29" s="38"/>
      <c r="F29" s="38"/>
      <c r="G29" s="18">
        <f ca="1">SUM(G23:G27)</f>
        <v>522.4</v>
      </c>
      <c r="H29" s="37"/>
      <c r="I29" s="22"/>
      <c r="J29" s="45"/>
    </row>
    <row r="30" spans="2:13" ht="10.199999999999999" customHeight="1" x14ac:dyDescent="0.4">
      <c r="B30" s="51"/>
      <c r="C30" s="75"/>
      <c r="D30" s="75"/>
      <c r="E30" s="76"/>
      <c r="F30" s="76"/>
      <c r="G30" s="76"/>
      <c r="H30" s="53"/>
      <c r="J30" s="45"/>
    </row>
    <row r="31" spans="2:13" ht="45" customHeight="1" x14ac:dyDescent="0.4">
      <c r="B31" s="51"/>
      <c r="C31" s="98" t="s">
        <v>25</v>
      </c>
      <c r="D31" s="98"/>
      <c r="E31" s="98"/>
      <c r="F31" s="98"/>
      <c r="G31" s="98"/>
      <c r="H31" s="53"/>
      <c r="J31" s="45"/>
    </row>
    <row r="32" spans="2:13" ht="22.2" customHeight="1" x14ac:dyDescent="0.4">
      <c r="B32" s="51"/>
      <c r="C32" s="99" t="s">
        <v>26</v>
      </c>
      <c r="D32" s="99"/>
      <c r="E32" s="99"/>
      <c r="F32" s="99"/>
      <c r="G32" s="99"/>
      <c r="H32" s="53"/>
      <c r="M32" s="46"/>
    </row>
    <row r="33" spans="2:8" ht="45" customHeight="1" x14ac:dyDescent="0.4">
      <c r="B33" s="51"/>
      <c r="C33" s="98" t="s">
        <v>27</v>
      </c>
      <c r="D33" s="98"/>
      <c r="E33" s="98"/>
      <c r="F33" s="98"/>
      <c r="G33" s="98"/>
      <c r="H33" s="53"/>
    </row>
    <row r="34" spans="2:8" ht="10" customHeight="1" x14ac:dyDescent="0.4">
      <c r="B34" s="51"/>
      <c r="C34" s="82"/>
      <c r="D34" s="82"/>
      <c r="E34" s="82"/>
      <c r="F34" s="82"/>
      <c r="G34" s="82"/>
      <c r="H34" s="53"/>
    </row>
    <row r="35" spans="2:8" ht="34.950000000000003" customHeight="1" x14ac:dyDescent="0.4">
      <c r="B35" s="51"/>
      <c r="C35" s="102" t="s">
        <v>28</v>
      </c>
      <c r="D35" s="102"/>
      <c r="E35" s="102"/>
      <c r="F35" s="102"/>
      <c r="G35" s="102"/>
      <c r="H35" s="53"/>
    </row>
    <row r="36" spans="2:8" ht="18" customHeight="1" x14ac:dyDescent="0.4">
      <c r="B36" s="51"/>
      <c r="C36" s="100" t="s">
        <v>29</v>
      </c>
      <c r="D36" s="100"/>
      <c r="E36" s="100"/>
      <c r="F36" s="100"/>
      <c r="G36" s="100"/>
      <c r="H36" s="53"/>
    </row>
    <row r="37" spans="2:8" ht="50.15" customHeight="1" x14ac:dyDescent="0.35">
      <c r="B37" s="51"/>
      <c r="C37" s="101" t="s">
        <v>30</v>
      </c>
      <c r="D37" s="101"/>
      <c r="E37" s="101"/>
      <c r="F37" s="101"/>
      <c r="G37" s="101"/>
      <c r="H37" s="53"/>
    </row>
    <row r="38" spans="2:8" ht="12" customHeight="1" x14ac:dyDescent="0.4">
      <c r="B38" s="77"/>
      <c r="C38" s="78"/>
      <c r="D38" s="78"/>
      <c r="E38" s="79"/>
      <c r="F38" s="79"/>
      <c r="G38" s="79"/>
      <c r="H38" s="80"/>
    </row>
  </sheetData>
  <sheetProtection algorithmName="SHA-512" hashValue="jQjkNjfur2oJuoJIYcClRdjAW034tRpgxUs/za+r34Z4f0+aDCgwcIFqE9u4sVbw6aYwLQL8Zk7CLTN0xs/i7g==" saltValue="50fvb/Z80TGNtYejoTS9Qg==" spinCount="100000" sheet="1" objects="1" selectLockedCells="1"/>
  <mergeCells count="14">
    <mergeCell ref="C31:G31"/>
    <mergeCell ref="C32:G32"/>
    <mergeCell ref="C33:G33"/>
    <mergeCell ref="C36:G36"/>
    <mergeCell ref="C37:G37"/>
    <mergeCell ref="C35:G35"/>
    <mergeCell ref="K18:L18"/>
    <mergeCell ref="J11:L11"/>
    <mergeCell ref="K20:K21"/>
    <mergeCell ref="L20:L21"/>
    <mergeCell ref="F3:G3"/>
    <mergeCell ref="C5:G5"/>
    <mergeCell ref="J20:J21"/>
    <mergeCell ref="C12:E12"/>
  </mergeCells>
  <hyperlinks>
    <hyperlink ref="C32" r:id="rId1" display="https://my.centrepatronal.ch" xr:uid="{56C262DD-1632-45AF-BAFE-5EE323DA8506}"/>
    <hyperlink ref="C36:G36" r:id="rId2" display="Guide pratique travailleur indépendant" xr:uid="{F34EBF27-1D2B-4113-BFB5-22BF46A83659}"/>
  </hyperlinks>
  <printOptions horizontalCentered="1"/>
  <pageMargins left="0.23622047244094491" right="0.23622047244094491" top="0.74803149606299213" bottom="0.74803149606299213" header="0.31496062992125984" footer="0.31496062992125984"/>
  <pageSetup paperSize="9" scale="93" orientation="portrait" r:id="rId3"/>
  <ignoredErrors>
    <ignoredError sqref="G26" formula="1"/>
  </ignoredErrors>
  <drawing r:id="rId4"/>
  <extLst>
    <ext xmlns:x14="http://schemas.microsoft.com/office/spreadsheetml/2009/9/main" uri="{78C0D931-6437-407d-A8EE-F0AAD7539E65}">
      <x14:conditionalFormattings>
        <x14:conditionalFormatting xmlns:xm="http://schemas.microsoft.com/office/excel/2006/main">
          <x14:cfRule type="expression" priority="1" id="{00000000-000E-0000-0000-000001000000}">
            <xm:f>$F$7=Franchise!$A$19</xm:f>
            <x14:dxf>
              <font>
                <color theme="0"/>
              </font>
              <fill>
                <patternFill patternType="none">
                  <bgColor auto="1"/>
                </patternFill>
              </fill>
            </x14:dxf>
          </x14:cfRule>
          <xm:sqref>G7 C10:G10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532A85EA-5BFF-4E0D-B069-9CED795BAC41}">
          <x14:formula1>
            <xm:f>'Capital investi'!$A$2:$A$6</xm:f>
          </x14:formula1>
          <xm:sqref>I7</xm:sqref>
        </x14:dataValidation>
        <x14:dataValidation type="list" allowBlank="1" showInputMessage="1" showErrorMessage="1" xr:uid="{ED14E543-74CD-41FB-9924-BB90CB927255}">
          <x14:formula1>
            <xm:f>Franchise!$A$3:$A$15</xm:f>
          </x14:formula1>
          <xm:sqref>G7</xm:sqref>
        </x14:dataValidation>
        <x14:dataValidation type="list" allowBlank="1" showInputMessage="1" showErrorMessage="1" xr:uid="{B4A616CD-F347-4859-8EE1-69E4F0AA6AB6}">
          <x14:formula1>
            <xm:f>Franchise!$A$18:$A$19</xm:f>
          </x14:formula1>
          <xm:sqref>F7</xm:sqref>
        </x14:dataValidation>
        <x14:dataValidation type="list" allowBlank="1" showInputMessage="1" showErrorMessage="1" xr:uid="{1BA5D3ED-09FC-4BF1-B0AB-C4D8003EAAD8}">
          <x14:formula1>
            <xm:f>'Capital investi'!$A$3:$A$8</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64D60-CCC7-41C0-8FB7-AA92EA98A6F0}">
  <dimension ref="A1:P19"/>
  <sheetViews>
    <sheetView workbookViewId="0">
      <selection activeCell="J2" sqref="J2"/>
    </sheetView>
  </sheetViews>
  <sheetFormatPr baseColWidth="10" defaultColWidth="12.69140625" defaultRowHeight="20.149999999999999" customHeight="1" x14ac:dyDescent="0.4"/>
  <cols>
    <col min="1" max="16384" width="12.69140625" style="33"/>
  </cols>
  <sheetData>
    <row r="1" spans="1:16" ht="20.149999999999999" customHeight="1" x14ac:dyDescent="0.4">
      <c r="A1" s="32" t="s">
        <v>3</v>
      </c>
      <c r="B1" s="32" t="s">
        <v>4</v>
      </c>
      <c r="C1" s="32">
        <v>2017</v>
      </c>
      <c r="D1" s="32">
        <v>2018</v>
      </c>
      <c r="E1" s="32">
        <v>2019</v>
      </c>
      <c r="F1" s="32">
        <v>2020</v>
      </c>
      <c r="G1" s="32">
        <v>2021</v>
      </c>
      <c r="H1" s="32">
        <v>2022</v>
      </c>
      <c r="I1" s="32">
        <v>2023</v>
      </c>
      <c r="J1" s="32">
        <v>2024</v>
      </c>
      <c r="K1" s="32">
        <v>2025</v>
      </c>
      <c r="L1" s="32">
        <v>2026</v>
      </c>
      <c r="M1" s="32">
        <v>2027</v>
      </c>
      <c r="N1" s="32">
        <v>2028</v>
      </c>
      <c r="O1" s="32">
        <v>2029</v>
      </c>
      <c r="P1" s="32">
        <v>2030</v>
      </c>
    </row>
    <row r="2" spans="1:16" ht="20.149999999999999" customHeight="1" x14ac:dyDescent="0.4">
      <c r="A2" s="33" t="s">
        <v>1</v>
      </c>
      <c r="B2" s="33">
        <v>0</v>
      </c>
      <c r="C2" s="42">
        <v>1400</v>
      </c>
      <c r="D2" s="42">
        <v>1400</v>
      </c>
      <c r="E2" s="42">
        <v>1400</v>
      </c>
      <c r="F2" s="42">
        <v>1400</v>
      </c>
      <c r="G2" s="42">
        <v>1400</v>
      </c>
      <c r="H2" s="42">
        <v>1400</v>
      </c>
      <c r="I2" s="42">
        <v>1400</v>
      </c>
      <c r="J2" s="42">
        <v>1400</v>
      </c>
    </row>
    <row r="3" spans="1:16" ht="20.149999999999999" customHeight="1" x14ac:dyDescent="0.4">
      <c r="A3" s="33" t="s">
        <v>2</v>
      </c>
      <c r="B3" s="33">
        <v>12</v>
      </c>
    </row>
    <row r="4" spans="1:16" ht="20.149999999999999" customHeight="1" x14ac:dyDescent="0.4">
      <c r="A4" s="33" t="s">
        <v>17</v>
      </c>
      <c r="B4" s="33">
        <v>12</v>
      </c>
    </row>
    <row r="5" spans="1:16" ht="20.149999999999999" customHeight="1" x14ac:dyDescent="0.4">
      <c r="A5" s="33" t="s">
        <v>18</v>
      </c>
      <c r="B5" s="33">
        <v>11</v>
      </c>
    </row>
    <row r="6" spans="1:16" ht="20.149999999999999" customHeight="1" x14ac:dyDescent="0.4">
      <c r="A6" s="33" t="s">
        <v>19</v>
      </c>
      <c r="B6" s="33">
        <v>10</v>
      </c>
    </row>
    <row r="7" spans="1:16" ht="20.149999999999999" customHeight="1" x14ac:dyDescent="0.4">
      <c r="A7" s="33" t="s">
        <v>20</v>
      </c>
      <c r="B7" s="33">
        <v>9</v>
      </c>
    </row>
    <row r="8" spans="1:16" ht="20.149999999999999" customHeight="1" x14ac:dyDescent="0.4">
      <c r="A8" s="33" t="s">
        <v>21</v>
      </c>
      <c r="B8" s="33">
        <v>8</v>
      </c>
    </row>
    <row r="9" spans="1:16" ht="20.149999999999999" customHeight="1" x14ac:dyDescent="0.4">
      <c r="A9" s="33" t="s">
        <v>31</v>
      </c>
      <c r="B9" s="33">
        <v>7</v>
      </c>
    </row>
    <row r="10" spans="1:16" ht="20.149999999999999" customHeight="1" x14ac:dyDescent="0.4">
      <c r="A10" s="33" t="s">
        <v>32</v>
      </c>
      <c r="B10" s="33">
        <v>6</v>
      </c>
    </row>
    <row r="11" spans="1:16" ht="20.149999999999999" customHeight="1" x14ac:dyDescent="0.4">
      <c r="A11" s="33" t="s">
        <v>33</v>
      </c>
      <c r="B11" s="33">
        <v>5</v>
      </c>
    </row>
    <row r="12" spans="1:16" ht="20.149999999999999" customHeight="1" x14ac:dyDescent="0.4">
      <c r="A12" s="33" t="s">
        <v>34</v>
      </c>
      <c r="B12" s="33">
        <v>4</v>
      </c>
    </row>
    <row r="13" spans="1:16" ht="20.149999999999999" customHeight="1" x14ac:dyDescent="0.4">
      <c r="A13" s="33" t="s">
        <v>35</v>
      </c>
      <c r="B13" s="33">
        <v>3</v>
      </c>
    </row>
    <row r="14" spans="1:16" ht="20.149999999999999" customHeight="1" x14ac:dyDescent="0.4">
      <c r="A14" s="33" t="s">
        <v>36</v>
      </c>
      <c r="B14" s="33">
        <v>2</v>
      </c>
    </row>
    <row r="15" spans="1:16" ht="20.149999999999999" customHeight="1" x14ac:dyDescent="0.4">
      <c r="A15" s="33" t="s">
        <v>37</v>
      </c>
      <c r="B15" s="33">
        <v>1</v>
      </c>
    </row>
    <row r="17" spans="1:1" ht="20.149999999999999" customHeight="1" x14ac:dyDescent="0.4">
      <c r="A17" s="32" t="s">
        <v>55</v>
      </c>
    </row>
    <row r="18" spans="1:1" ht="20.149999999999999" customHeight="1" x14ac:dyDescent="0.4">
      <c r="A18" s="33" t="s">
        <v>56</v>
      </c>
    </row>
    <row r="19" spans="1:1" ht="20.149999999999999" customHeight="1" x14ac:dyDescent="0.4">
      <c r="A19" s="33"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42887-D890-472D-B881-0F0FC38B4677}">
  <dimension ref="A1:B14"/>
  <sheetViews>
    <sheetView workbookViewId="0">
      <selection activeCell="B8" sqref="B8"/>
    </sheetView>
  </sheetViews>
  <sheetFormatPr baseColWidth="10" defaultColWidth="12.69140625" defaultRowHeight="20.149999999999999" customHeight="1" x14ac:dyDescent="0.4"/>
  <cols>
    <col min="1" max="16384" width="12.69140625" style="33"/>
  </cols>
  <sheetData>
    <row r="1" spans="1:2" ht="20.149999999999999" customHeight="1" x14ac:dyDescent="0.4">
      <c r="A1" s="32">
        <v>2017</v>
      </c>
      <c r="B1" s="40">
        <v>5.0000000000000001E-3</v>
      </c>
    </row>
    <row r="2" spans="1:2" ht="20.149999999999999" customHeight="1" x14ac:dyDescent="0.4">
      <c r="A2" s="32">
        <v>2018</v>
      </c>
      <c r="B2" s="40">
        <v>5.0000000000000001E-3</v>
      </c>
    </row>
    <row r="3" spans="1:2" ht="20.149999999999999" customHeight="1" x14ac:dyDescent="0.4">
      <c r="A3" s="32">
        <v>2019</v>
      </c>
      <c r="B3" s="40">
        <v>0</v>
      </c>
    </row>
    <row r="4" spans="1:2" ht="20.149999999999999" customHeight="1" x14ac:dyDescent="0.4">
      <c r="A4" s="32">
        <v>2020</v>
      </c>
      <c r="B4" s="40">
        <v>0</v>
      </c>
    </row>
    <row r="5" spans="1:2" ht="20.149999999999999" customHeight="1" x14ac:dyDescent="0.4">
      <c r="A5" s="32">
        <v>2021</v>
      </c>
      <c r="B5" s="40">
        <v>0</v>
      </c>
    </row>
    <row r="6" spans="1:2" ht="20.149999999999999" customHeight="1" x14ac:dyDescent="0.4">
      <c r="A6" s="32">
        <v>2022</v>
      </c>
      <c r="B6" s="40">
        <v>1.4999999999999999E-2</v>
      </c>
    </row>
    <row r="7" spans="1:2" ht="20.149999999999999" customHeight="1" x14ac:dyDescent="0.4">
      <c r="A7" s="32">
        <v>2023</v>
      </c>
      <c r="B7" s="40">
        <v>0.02</v>
      </c>
    </row>
    <row r="8" spans="1:2" ht="20.149999999999999" customHeight="1" x14ac:dyDescent="0.4">
      <c r="A8" s="32">
        <v>2024</v>
      </c>
      <c r="B8" s="40">
        <v>1.4999999999999999E-2</v>
      </c>
    </row>
    <row r="9" spans="1:2" ht="20.149999999999999" customHeight="1" x14ac:dyDescent="0.4">
      <c r="A9" s="32">
        <v>2025</v>
      </c>
      <c r="B9" s="40"/>
    </row>
    <row r="10" spans="1:2" ht="20.149999999999999" customHeight="1" x14ac:dyDescent="0.4">
      <c r="A10" s="32">
        <v>2026</v>
      </c>
    </row>
    <row r="11" spans="1:2" ht="20.149999999999999" customHeight="1" x14ac:dyDescent="0.4">
      <c r="A11" s="32">
        <v>2027</v>
      </c>
    </row>
    <row r="12" spans="1:2" ht="20.149999999999999" customHeight="1" x14ac:dyDescent="0.4">
      <c r="A12" s="32">
        <v>2028</v>
      </c>
    </row>
    <row r="13" spans="1:2" ht="20.149999999999999" customHeight="1" x14ac:dyDescent="0.4">
      <c r="A13" s="32">
        <v>2029</v>
      </c>
    </row>
    <row r="14" spans="1:2" ht="20.149999999999999" customHeight="1" x14ac:dyDescent="0.4">
      <c r="A14" s="32">
        <v>2030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opLeftCell="G1" workbookViewId="0">
      <selection activeCell="O2" sqref="O2"/>
    </sheetView>
  </sheetViews>
  <sheetFormatPr baseColWidth="10" defaultColWidth="12.69140625" defaultRowHeight="14.6" x14ac:dyDescent="0.4"/>
  <sheetData>
    <row r="1" spans="1:25" ht="20.149999999999999" customHeight="1" x14ac:dyDescent="0.4">
      <c r="A1" s="34">
        <v>2017</v>
      </c>
      <c r="B1" s="34"/>
      <c r="C1" s="34">
        <v>2018</v>
      </c>
      <c r="D1" s="34"/>
      <c r="E1" s="34">
        <v>2019</v>
      </c>
      <c r="F1" s="34"/>
      <c r="G1" s="34">
        <v>2020</v>
      </c>
      <c r="H1" s="34"/>
      <c r="I1" s="34">
        <v>2021</v>
      </c>
      <c r="J1" s="34"/>
      <c r="K1" s="34">
        <v>2022</v>
      </c>
      <c r="L1" s="34"/>
      <c r="M1" s="34">
        <v>2023</v>
      </c>
      <c r="N1" s="34"/>
      <c r="O1" s="34">
        <v>2024</v>
      </c>
      <c r="P1" s="34"/>
      <c r="Q1" s="34">
        <v>2025</v>
      </c>
      <c r="R1" s="34"/>
      <c r="S1" s="34">
        <v>2026</v>
      </c>
      <c r="T1" s="34"/>
      <c r="U1" s="34">
        <v>2027</v>
      </c>
      <c r="V1" s="34"/>
      <c r="W1" s="34">
        <v>2028</v>
      </c>
      <c r="X1" s="34"/>
      <c r="Y1" s="34">
        <v>2029</v>
      </c>
    </row>
    <row r="2" spans="1:25" ht="20.149999999999999" customHeight="1" x14ac:dyDescent="0.4">
      <c r="A2" s="43">
        <v>478</v>
      </c>
      <c r="B2" s="35"/>
      <c r="C2" s="43">
        <v>478</v>
      </c>
      <c r="D2" s="35"/>
      <c r="E2" s="43">
        <v>482</v>
      </c>
      <c r="F2" s="35"/>
      <c r="G2" s="43">
        <v>496</v>
      </c>
      <c r="H2" s="35"/>
      <c r="I2" s="43">
        <v>503</v>
      </c>
      <c r="J2" s="35"/>
      <c r="K2" s="43">
        <v>503</v>
      </c>
      <c r="L2" s="35"/>
      <c r="M2" s="43">
        <v>514</v>
      </c>
      <c r="N2" s="35"/>
      <c r="O2" s="43">
        <v>514</v>
      </c>
      <c r="P2" s="35"/>
    </row>
    <row r="3" spans="1:25" ht="20.149999999999999" customHeight="1" x14ac:dyDescent="0.4">
      <c r="A3" s="43">
        <v>0</v>
      </c>
      <c r="B3" s="36">
        <v>5.1959999999999999E-2</v>
      </c>
      <c r="C3" s="43">
        <v>0</v>
      </c>
      <c r="D3" s="36">
        <v>5.1959999999999999E-2</v>
      </c>
      <c r="E3" s="43">
        <v>0</v>
      </c>
      <c r="F3" s="36">
        <v>5.1959999999999999E-2</v>
      </c>
      <c r="G3" s="43">
        <v>0</v>
      </c>
      <c r="H3" s="36">
        <v>5.3440000000000001E-2</v>
      </c>
      <c r="I3" s="43">
        <v>0</v>
      </c>
      <c r="J3" s="36">
        <v>5.3710000000000001E-2</v>
      </c>
      <c r="K3" s="43">
        <v>0</v>
      </c>
      <c r="L3" s="36">
        <v>5.3710000000000001E-2</v>
      </c>
      <c r="M3" s="43">
        <v>0</v>
      </c>
      <c r="N3" s="36">
        <v>5.3710000000000001E-2</v>
      </c>
      <c r="O3" s="43">
        <v>0</v>
      </c>
      <c r="P3" s="36">
        <v>5.3710000000000001E-2</v>
      </c>
    </row>
    <row r="4" spans="1:25" ht="20.149999999999999" customHeight="1" x14ac:dyDescent="0.4">
      <c r="A4" s="43">
        <v>9400</v>
      </c>
      <c r="B4" s="36">
        <v>5.1959999999999999E-2</v>
      </c>
      <c r="C4" s="43">
        <v>9400</v>
      </c>
      <c r="D4" s="36">
        <v>5.1959999999999999E-2</v>
      </c>
      <c r="E4" s="43">
        <v>9500</v>
      </c>
      <c r="F4" s="36">
        <v>5.1959999999999999E-2</v>
      </c>
      <c r="G4" s="43">
        <v>9500</v>
      </c>
      <c r="H4" s="36">
        <v>5.3440000000000001E-2</v>
      </c>
      <c r="I4" s="43">
        <v>9600</v>
      </c>
      <c r="J4" s="36">
        <v>5.3710000000000001E-2</v>
      </c>
      <c r="K4" s="43">
        <v>9600</v>
      </c>
      <c r="L4" s="36">
        <v>5.3710000000000001E-2</v>
      </c>
      <c r="M4" s="43">
        <v>9800</v>
      </c>
      <c r="N4" s="36">
        <v>5.3710000000000001E-2</v>
      </c>
      <c r="O4" s="43">
        <v>9800</v>
      </c>
      <c r="P4" s="36">
        <v>5.3710000000000001E-2</v>
      </c>
    </row>
    <row r="5" spans="1:25" ht="20.149999999999999" customHeight="1" x14ac:dyDescent="0.4">
      <c r="A5" s="43">
        <v>17200</v>
      </c>
      <c r="B5" s="36">
        <v>5.3199999999999997E-2</v>
      </c>
      <c r="C5" s="43">
        <v>17200</v>
      </c>
      <c r="D5" s="36">
        <v>5.3199999999999997E-2</v>
      </c>
      <c r="E5" s="43">
        <v>17300</v>
      </c>
      <c r="F5" s="36">
        <v>5.3199999999999997E-2</v>
      </c>
      <c r="G5" s="43">
        <v>17300</v>
      </c>
      <c r="H5" s="36">
        <v>5.466E-2</v>
      </c>
      <c r="I5" s="43">
        <v>17400</v>
      </c>
      <c r="J5" s="36">
        <v>5.4940000000000003E-2</v>
      </c>
      <c r="K5" s="43">
        <v>17400</v>
      </c>
      <c r="L5" s="36">
        <v>5.4940000000000003E-2</v>
      </c>
      <c r="M5" s="43">
        <v>17500</v>
      </c>
      <c r="N5" s="36">
        <v>5.4940000000000003E-2</v>
      </c>
      <c r="O5" s="43">
        <v>17500</v>
      </c>
      <c r="P5" s="36">
        <v>5.4940000000000003E-2</v>
      </c>
    </row>
    <row r="6" spans="1:25" ht="20.149999999999999" customHeight="1" x14ac:dyDescent="0.4">
      <c r="A6" s="43">
        <v>21900</v>
      </c>
      <c r="B6" s="36">
        <v>5.4440000000000002E-2</v>
      </c>
      <c r="C6" s="43">
        <v>21900</v>
      </c>
      <c r="D6" s="36">
        <v>5.4440000000000002E-2</v>
      </c>
      <c r="E6" s="43">
        <v>20900</v>
      </c>
      <c r="F6" s="36">
        <v>5.4440000000000002E-2</v>
      </c>
      <c r="G6" s="43">
        <v>20900</v>
      </c>
      <c r="H6" s="36">
        <v>5.5890000000000002E-2</v>
      </c>
      <c r="I6" s="43">
        <v>21400</v>
      </c>
      <c r="J6" s="36">
        <v>5.6169999999999998E-2</v>
      </c>
      <c r="K6" s="43">
        <v>21400</v>
      </c>
      <c r="L6" s="36">
        <v>5.6169999999999998E-2</v>
      </c>
      <c r="M6" s="43">
        <v>21300</v>
      </c>
      <c r="N6" s="36">
        <v>5.6169999999999998E-2</v>
      </c>
      <c r="O6" s="43">
        <v>21300</v>
      </c>
      <c r="P6" s="36">
        <v>5.6169999999999998E-2</v>
      </c>
    </row>
    <row r="7" spans="1:25" ht="20.149999999999999" customHeight="1" x14ac:dyDescent="0.4">
      <c r="A7" s="43">
        <v>24200</v>
      </c>
      <c r="B7" s="36">
        <v>5.568E-2</v>
      </c>
      <c r="C7" s="43">
        <v>24200</v>
      </c>
      <c r="D7" s="36">
        <v>5.568E-2</v>
      </c>
      <c r="E7" s="43">
        <v>23300</v>
      </c>
      <c r="F7" s="36">
        <v>5.568E-2</v>
      </c>
      <c r="G7" s="43">
        <v>23300</v>
      </c>
      <c r="H7" s="36">
        <v>5.7119999999999997E-2</v>
      </c>
      <c r="I7" s="43">
        <v>23800</v>
      </c>
      <c r="J7" s="36">
        <v>5.7410000000000003E-2</v>
      </c>
      <c r="K7" s="43">
        <v>23800</v>
      </c>
      <c r="L7" s="36">
        <v>5.7410000000000003E-2</v>
      </c>
      <c r="M7" s="43">
        <v>23800</v>
      </c>
      <c r="N7" s="36">
        <v>5.7410000000000003E-2</v>
      </c>
      <c r="O7" s="43">
        <v>23800</v>
      </c>
      <c r="P7" s="36">
        <v>5.7410000000000003E-2</v>
      </c>
    </row>
    <row r="8" spans="1:25" ht="20.149999999999999" customHeight="1" x14ac:dyDescent="0.4">
      <c r="A8" s="43">
        <v>26500</v>
      </c>
      <c r="B8" s="36">
        <v>5.6910000000000002E-2</v>
      </c>
      <c r="C8" s="43">
        <v>26500</v>
      </c>
      <c r="D8" s="36">
        <v>5.6910000000000002E-2</v>
      </c>
      <c r="E8" s="43">
        <v>25700</v>
      </c>
      <c r="F8" s="36">
        <v>5.6910000000000002E-2</v>
      </c>
      <c r="G8" s="43">
        <v>25700</v>
      </c>
      <c r="H8" s="36">
        <v>5.8349999999999999E-2</v>
      </c>
      <c r="I8" s="43">
        <v>26200</v>
      </c>
      <c r="J8" s="36">
        <v>5.8639999999999998E-2</v>
      </c>
      <c r="K8" s="43">
        <v>26200</v>
      </c>
      <c r="L8" s="36">
        <v>5.8639999999999998E-2</v>
      </c>
      <c r="M8" s="43">
        <v>26300</v>
      </c>
      <c r="N8" s="36">
        <v>5.8639999999999998E-2</v>
      </c>
      <c r="O8" s="43">
        <v>26300</v>
      </c>
      <c r="P8" s="36">
        <v>5.8639999999999998E-2</v>
      </c>
    </row>
    <row r="9" spans="1:25" ht="20.149999999999999" customHeight="1" x14ac:dyDescent="0.4">
      <c r="A9" s="43">
        <v>28800</v>
      </c>
      <c r="B9" s="36">
        <v>5.815E-2</v>
      </c>
      <c r="C9" s="43">
        <v>28800</v>
      </c>
      <c r="D9" s="36">
        <v>5.815E-2</v>
      </c>
      <c r="E9" s="43">
        <v>28100</v>
      </c>
      <c r="F9" s="36">
        <v>5.815E-2</v>
      </c>
      <c r="G9" s="43">
        <v>28100</v>
      </c>
      <c r="H9" s="36">
        <v>5.9569999999999998E-2</v>
      </c>
      <c r="I9" s="43">
        <v>28600</v>
      </c>
      <c r="J9" s="36">
        <v>5.987E-2</v>
      </c>
      <c r="K9" s="43">
        <v>28600</v>
      </c>
      <c r="L9" s="36">
        <v>5.987E-2</v>
      </c>
      <c r="M9" s="43">
        <v>28800</v>
      </c>
      <c r="N9" s="36">
        <v>5.987E-2</v>
      </c>
      <c r="O9" s="43">
        <v>28800</v>
      </c>
      <c r="P9" s="36">
        <v>5.987E-2</v>
      </c>
    </row>
    <row r="10" spans="1:25" ht="20.149999999999999" customHeight="1" x14ac:dyDescent="0.4">
      <c r="A10" s="43">
        <v>31100</v>
      </c>
      <c r="B10" s="36">
        <v>6.062E-2</v>
      </c>
      <c r="C10" s="43">
        <v>31100</v>
      </c>
      <c r="D10" s="36">
        <v>6.062E-2</v>
      </c>
      <c r="E10" s="43">
        <v>30500</v>
      </c>
      <c r="F10" s="36">
        <v>6.062E-2</v>
      </c>
      <c r="G10" s="43">
        <v>30500</v>
      </c>
      <c r="H10" s="36">
        <v>6.2039999999999998E-2</v>
      </c>
      <c r="I10" s="43">
        <v>31000</v>
      </c>
      <c r="J10" s="36">
        <v>6.2350000000000003E-2</v>
      </c>
      <c r="K10" s="43">
        <v>31000</v>
      </c>
      <c r="L10" s="36">
        <v>6.2350000000000003E-2</v>
      </c>
      <c r="M10" s="43">
        <v>31300</v>
      </c>
      <c r="N10" s="36">
        <v>6.2350000000000003E-2</v>
      </c>
      <c r="O10" s="43">
        <v>31300</v>
      </c>
      <c r="P10" s="36">
        <v>6.2350000000000003E-2</v>
      </c>
    </row>
    <row r="11" spans="1:25" ht="20.149999999999999" customHeight="1" x14ac:dyDescent="0.4">
      <c r="A11" s="43">
        <v>33400</v>
      </c>
      <c r="B11" s="36">
        <v>6.3089999999999993E-2</v>
      </c>
      <c r="C11" s="43">
        <v>33400</v>
      </c>
      <c r="D11" s="36">
        <v>6.3089999999999993E-2</v>
      </c>
      <c r="E11" s="43">
        <v>32900</v>
      </c>
      <c r="F11" s="36">
        <v>6.3089999999999993E-2</v>
      </c>
      <c r="G11" s="43">
        <v>32900</v>
      </c>
      <c r="H11" s="36">
        <v>6.4490000000000006E-2</v>
      </c>
      <c r="I11" s="43">
        <v>33400</v>
      </c>
      <c r="J11" s="36">
        <v>6.4810000000000006E-2</v>
      </c>
      <c r="K11" s="43">
        <v>33400</v>
      </c>
      <c r="L11" s="36">
        <v>6.4810000000000006E-2</v>
      </c>
      <c r="M11" s="43">
        <v>33800</v>
      </c>
      <c r="N11" s="36">
        <v>6.4810000000000006E-2</v>
      </c>
      <c r="O11" s="43">
        <v>33800</v>
      </c>
      <c r="P11" s="36">
        <v>6.4810000000000006E-2</v>
      </c>
    </row>
    <row r="12" spans="1:25" ht="20.149999999999999" customHeight="1" x14ac:dyDescent="0.4">
      <c r="A12" s="43">
        <v>35700</v>
      </c>
      <c r="B12" s="36">
        <v>6.5570000000000003E-2</v>
      </c>
      <c r="C12" s="43">
        <v>35700</v>
      </c>
      <c r="D12" s="36">
        <v>6.5570000000000003E-2</v>
      </c>
      <c r="E12" s="43">
        <v>35300</v>
      </c>
      <c r="F12" s="36">
        <v>6.5570000000000003E-2</v>
      </c>
      <c r="G12" s="43">
        <v>35300</v>
      </c>
      <c r="H12" s="36">
        <v>6.6949999999999996E-2</v>
      </c>
      <c r="I12" s="43">
        <v>35800</v>
      </c>
      <c r="J12" s="36">
        <v>6.7280000000000006E-2</v>
      </c>
      <c r="K12" s="43">
        <v>35800</v>
      </c>
      <c r="L12" s="36">
        <v>6.7280000000000006E-2</v>
      </c>
      <c r="M12" s="43">
        <v>36300</v>
      </c>
      <c r="N12" s="36">
        <v>6.7280000000000006E-2</v>
      </c>
      <c r="O12" s="43">
        <v>36300</v>
      </c>
      <c r="P12" s="36">
        <v>6.7280000000000006E-2</v>
      </c>
    </row>
    <row r="13" spans="1:25" ht="20.149999999999999" customHeight="1" x14ac:dyDescent="0.4">
      <c r="A13" s="43">
        <v>38000</v>
      </c>
      <c r="B13" s="36">
        <v>6.8040000000000003E-2</v>
      </c>
      <c r="C13" s="43">
        <v>38000</v>
      </c>
      <c r="D13" s="36">
        <v>6.8040000000000003E-2</v>
      </c>
      <c r="E13" s="43">
        <v>37700</v>
      </c>
      <c r="F13" s="36">
        <v>6.8040000000000003E-2</v>
      </c>
      <c r="G13" s="43">
        <v>37700</v>
      </c>
      <c r="H13" s="36">
        <v>6.9409999999999999E-2</v>
      </c>
      <c r="I13" s="43">
        <v>38200</v>
      </c>
      <c r="J13" s="36">
        <v>6.9760000000000003E-2</v>
      </c>
      <c r="K13" s="43">
        <v>38200</v>
      </c>
      <c r="L13" s="36">
        <v>6.9760000000000003E-2</v>
      </c>
      <c r="M13" s="43">
        <v>38800</v>
      </c>
      <c r="N13" s="36">
        <v>6.9760000000000003E-2</v>
      </c>
      <c r="O13" s="43">
        <v>38800</v>
      </c>
      <c r="P13" s="36">
        <v>6.9760000000000003E-2</v>
      </c>
    </row>
    <row r="14" spans="1:25" ht="20.149999999999999" customHeight="1" x14ac:dyDescent="0.4">
      <c r="A14" s="43">
        <v>40300</v>
      </c>
      <c r="B14" s="36">
        <v>7.0519999999999999E-2</v>
      </c>
      <c r="C14" s="43">
        <v>40300</v>
      </c>
      <c r="D14" s="36">
        <v>7.0519999999999999E-2</v>
      </c>
      <c r="E14" s="43">
        <v>40100</v>
      </c>
      <c r="F14" s="36">
        <v>7.0519999999999999E-2</v>
      </c>
      <c r="G14" s="43">
        <v>40100</v>
      </c>
      <c r="H14" s="36">
        <v>7.1859999999999993E-2</v>
      </c>
      <c r="I14" s="43">
        <v>40600</v>
      </c>
      <c r="J14" s="36">
        <v>7.2220000000000006E-2</v>
      </c>
      <c r="K14" s="43">
        <v>40600</v>
      </c>
      <c r="L14" s="36">
        <v>7.2220000000000006E-2</v>
      </c>
      <c r="M14" s="43">
        <v>41300</v>
      </c>
      <c r="N14" s="36">
        <v>7.2220000000000006E-2</v>
      </c>
      <c r="O14" s="43">
        <v>41300</v>
      </c>
      <c r="P14" s="36">
        <v>7.2220000000000006E-2</v>
      </c>
    </row>
    <row r="15" spans="1:25" ht="20.149999999999999" customHeight="1" x14ac:dyDescent="0.4">
      <c r="A15" s="43">
        <v>42600</v>
      </c>
      <c r="B15" s="36">
        <v>7.2989999999999999E-2</v>
      </c>
      <c r="C15" s="43">
        <v>42600</v>
      </c>
      <c r="D15" s="36">
        <v>7.2989999999999999E-2</v>
      </c>
      <c r="E15" s="43">
        <v>42500</v>
      </c>
      <c r="F15" s="36">
        <v>7.2989999999999999E-2</v>
      </c>
      <c r="G15" s="43">
        <v>42500</v>
      </c>
      <c r="H15" s="36">
        <v>7.4319999999999997E-2</v>
      </c>
      <c r="I15" s="43">
        <v>43000</v>
      </c>
      <c r="J15" s="36">
        <v>7.4690000000000006E-2</v>
      </c>
      <c r="K15" s="43">
        <v>43000</v>
      </c>
      <c r="L15" s="36">
        <v>7.4690000000000006E-2</v>
      </c>
      <c r="M15" s="43">
        <v>43800</v>
      </c>
      <c r="N15" s="36">
        <v>7.4690000000000006E-2</v>
      </c>
      <c r="O15" s="43">
        <v>43800</v>
      </c>
      <c r="P15" s="36">
        <v>7.4690000000000006E-2</v>
      </c>
    </row>
    <row r="16" spans="1:25" ht="20.149999999999999" customHeight="1" x14ac:dyDescent="0.4">
      <c r="A16" s="43">
        <v>44900</v>
      </c>
      <c r="B16" s="36">
        <v>7.671E-2</v>
      </c>
      <c r="C16" s="43">
        <v>44900</v>
      </c>
      <c r="D16" s="36">
        <v>7.671E-2</v>
      </c>
      <c r="E16" s="43">
        <v>44900</v>
      </c>
      <c r="F16" s="36">
        <v>7.671E-2</v>
      </c>
      <c r="G16" s="43">
        <v>44900</v>
      </c>
      <c r="H16" s="36">
        <v>7.8009999999999996E-2</v>
      </c>
      <c r="I16" s="43">
        <v>45400</v>
      </c>
      <c r="J16" s="36">
        <v>7.8399999999999997E-2</v>
      </c>
      <c r="K16" s="43">
        <v>45400</v>
      </c>
      <c r="L16" s="36">
        <v>7.8399999999999997E-2</v>
      </c>
      <c r="M16" s="43">
        <v>46300</v>
      </c>
      <c r="N16" s="36">
        <v>7.8399999999999997E-2</v>
      </c>
      <c r="O16" s="43">
        <v>46300</v>
      </c>
      <c r="P16" s="36">
        <v>7.8399999999999997E-2</v>
      </c>
    </row>
    <row r="17" spans="1:16" ht="20.149999999999999" customHeight="1" x14ac:dyDescent="0.4">
      <c r="A17" s="43">
        <v>47200</v>
      </c>
      <c r="B17" s="36">
        <v>8.0420000000000005E-2</v>
      </c>
      <c r="C17" s="43">
        <v>47200</v>
      </c>
      <c r="D17" s="36">
        <v>8.0420000000000005E-2</v>
      </c>
      <c r="E17" s="43">
        <v>47300</v>
      </c>
      <c r="F17" s="36">
        <v>8.0420000000000005E-2</v>
      </c>
      <c r="G17" s="43">
        <v>47300</v>
      </c>
      <c r="H17" s="36">
        <v>8.1680000000000003E-2</v>
      </c>
      <c r="I17" s="43">
        <v>47800</v>
      </c>
      <c r="J17" s="36">
        <v>8.2089999999999996E-2</v>
      </c>
      <c r="K17" s="43">
        <v>47800</v>
      </c>
      <c r="L17" s="36">
        <v>8.2089999999999996E-2</v>
      </c>
      <c r="M17" s="43">
        <v>48800</v>
      </c>
      <c r="N17" s="36">
        <v>8.2089999999999996E-2</v>
      </c>
      <c r="O17" s="43">
        <v>48800</v>
      </c>
      <c r="P17" s="36">
        <v>8.2089999999999996E-2</v>
      </c>
    </row>
    <row r="18" spans="1:16" ht="20.149999999999999" customHeight="1" x14ac:dyDescent="0.4">
      <c r="A18" s="43">
        <v>49500</v>
      </c>
      <c r="B18" s="36">
        <v>8.4129999999999996E-2</v>
      </c>
      <c r="C18" s="43">
        <v>49500</v>
      </c>
      <c r="D18" s="36">
        <v>8.4129999999999996E-2</v>
      </c>
      <c r="E18" s="43">
        <v>49700</v>
      </c>
      <c r="F18" s="36">
        <v>8.4129999999999996E-2</v>
      </c>
      <c r="G18" s="43">
        <v>49700</v>
      </c>
      <c r="H18" s="36">
        <v>8.5370000000000001E-2</v>
      </c>
      <c r="I18" s="43">
        <v>50200</v>
      </c>
      <c r="J18" s="36">
        <v>8.5800000000000001E-2</v>
      </c>
      <c r="K18" s="43">
        <v>50200</v>
      </c>
      <c r="L18" s="36">
        <v>8.5800000000000001E-2</v>
      </c>
      <c r="M18" s="43">
        <v>51300</v>
      </c>
      <c r="N18" s="36">
        <v>8.5800000000000001E-2</v>
      </c>
      <c r="O18" s="43">
        <v>51300</v>
      </c>
      <c r="P18" s="36">
        <v>8.5800000000000001E-2</v>
      </c>
    </row>
    <row r="19" spans="1:16" ht="20.149999999999999" customHeight="1" x14ac:dyDescent="0.4">
      <c r="A19" s="43">
        <v>51800</v>
      </c>
      <c r="B19" s="36">
        <v>8.7840000000000001E-2</v>
      </c>
      <c r="C19" s="43">
        <v>51800</v>
      </c>
      <c r="D19" s="36">
        <v>8.7840000000000001E-2</v>
      </c>
      <c r="E19" s="43">
        <v>52100</v>
      </c>
      <c r="F19" s="36">
        <v>8.7840000000000001E-2</v>
      </c>
      <c r="G19" s="43">
        <v>52100</v>
      </c>
      <c r="H19" s="36">
        <v>8.906E-2</v>
      </c>
      <c r="I19" s="43">
        <v>52600</v>
      </c>
      <c r="J19" s="36">
        <v>8.9510000000000006E-2</v>
      </c>
      <c r="K19" s="43">
        <v>52600</v>
      </c>
      <c r="L19" s="36">
        <v>8.9510000000000006E-2</v>
      </c>
      <c r="M19" s="43">
        <v>53800</v>
      </c>
      <c r="N19" s="36">
        <v>8.9510000000000006E-2</v>
      </c>
      <c r="O19" s="43">
        <v>53800</v>
      </c>
      <c r="P19" s="36">
        <v>8.9510000000000006E-2</v>
      </c>
    </row>
    <row r="20" spans="1:16" ht="20.149999999999999" customHeight="1" x14ac:dyDescent="0.4">
      <c r="A20" s="43">
        <v>54100</v>
      </c>
      <c r="B20" s="36">
        <v>9.1550000000000006E-2</v>
      </c>
      <c r="C20" s="43">
        <v>54100</v>
      </c>
      <c r="D20" s="36">
        <v>9.1550000000000006E-2</v>
      </c>
      <c r="E20" s="43">
        <v>54500</v>
      </c>
      <c r="F20" s="36">
        <v>9.1550000000000006E-2</v>
      </c>
      <c r="G20" s="43">
        <v>54500</v>
      </c>
      <c r="H20" s="36">
        <v>9.2740000000000003E-2</v>
      </c>
      <c r="I20" s="43">
        <v>55000</v>
      </c>
      <c r="J20" s="36">
        <v>9.3210000000000001E-2</v>
      </c>
      <c r="K20" s="43">
        <v>55000</v>
      </c>
      <c r="L20" s="36">
        <v>9.3210000000000001E-2</v>
      </c>
      <c r="M20" s="43">
        <v>56300</v>
      </c>
      <c r="N20" s="36">
        <v>9.3210000000000001E-2</v>
      </c>
      <c r="O20" s="43">
        <v>56300</v>
      </c>
      <c r="P20" s="36">
        <v>9.3210000000000001E-2</v>
      </c>
    </row>
    <row r="21" spans="1:16" ht="20.149999999999999" customHeight="1" x14ac:dyDescent="0.4">
      <c r="A21" s="43">
        <v>56400</v>
      </c>
      <c r="B21" s="36">
        <v>9.6500000000000002E-2</v>
      </c>
      <c r="C21" s="43">
        <v>56400</v>
      </c>
      <c r="D21" s="36">
        <v>9.6500000000000002E-2</v>
      </c>
      <c r="E21" s="43">
        <v>56900</v>
      </c>
      <c r="F21" s="36">
        <v>9.6500000000000002E-2</v>
      </c>
      <c r="G21" s="43">
        <v>56900</v>
      </c>
      <c r="H21" s="36">
        <v>9.9500000000000005E-2</v>
      </c>
      <c r="I21" s="43">
        <v>57400</v>
      </c>
      <c r="J21" s="36">
        <v>0.1</v>
      </c>
      <c r="K21" s="43">
        <v>57400</v>
      </c>
      <c r="L21" s="36">
        <v>0.1</v>
      </c>
      <c r="M21" s="43">
        <v>58800</v>
      </c>
      <c r="N21" s="36">
        <v>0.1</v>
      </c>
      <c r="O21" s="43">
        <v>58800</v>
      </c>
      <c r="P21" s="36">
        <v>0.1</v>
      </c>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B862886-99FA-4C9E-90BF-2595BABF80AB}">
            <xm:f>OR(ROW()=Calculateur!$J$20+2,ROW()=Calculateur!$J$23+2,COLUMN()=Calculateur!$J$16,COLUMN()=Calculateur!$J$16+1)</xm:f>
            <x14:dxf>
              <fill>
                <patternFill>
                  <bgColor theme="9" tint="0.79998168889431442"/>
                </patternFill>
              </fill>
            </x14:dxf>
          </x14:cfRule>
          <xm:sqref>Q1:Y1 A1:P21 Q2:Z21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EB532-5ACB-4220-AB2D-4D4D8CDC5772}">
  <dimension ref="A1:Z6"/>
  <sheetViews>
    <sheetView topLeftCell="E1" workbookViewId="0">
      <selection activeCell="O1" sqref="O1:P3"/>
    </sheetView>
  </sheetViews>
  <sheetFormatPr baseColWidth="10" defaultColWidth="12.69140625" defaultRowHeight="20.149999999999999" customHeight="1" x14ac:dyDescent="0.4"/>
  <cols>
    <col min="1" max="16384" width="12.69140625" style="33"/>
  </cols>
  <sheetData>
    <row r="1" spans="1:26" ht="20.149999999999999" customHeight="1" x14ac:dyDescent="0.4">
      <c r="A1" s="32">
        <v>2017</v>
      </c>
      <c r="B1" s="32"/>
      <c r="C1" s="32">
        <v>2018</v>
      </c>
      <c r="D1" s="32"/>
      <c r="E1" s="32">
        <v>2019</v>
      </c>
      <c r="F1" s="32"/>
      <c r="G1" s="32">
        <v>2020</v>
      </c>
      <c r="H1" s="32"/>
      <c r="I1" s="32">
        <v>2021</v>
      </c>
      <c r="J1" s="32"/>
      <c r="K1" s="32">
        <v>2022</v>
      </c>
      <c r="L1" s="32"/>
      <c r="M1" s="32">
        <v>2023</v>
      </c>
      <c r="N1" s="32"/>
      <c r="O1" s="32">
        <v>2024</v>
      </c>
      <c r="P1" s="32"/>
      <c r="Q1" s="32">
        <v>2025</v>
      </c>
      <c r="R1" s="32"/>
      <c r="S1" s="32">
        <v>2026</v>
      </c>
      <c r="T1" s="32"/>
      <c r="U1" s="32">
        <v>2027</v>
      </c>
      <c r="V1" s="32"/>
      <c r="W1" s="32">
        <v>2028</v>
      </c>
      <c r="X1" s="32"/>
      <c r="Y1" s="32">
        <v>2029</v>
      </c>
      <c r="Z1" s="32"/>
    </row>
    <row r="2" spans="1:26" ht="20.149999999999999" customHeight="1" x14ac:dyDescent="0.4">
      <c r="B2" s="42">
        <v>3186.3</v>
      </c>
      <c r="D2" s="42">
        <v>3186.3</v>
      </c>
      <c r="F2" s="42">
        <v>4001.4</v>
      </c>
      <c r="H2" s="42">
        <v>4149.6000000000004</v>
      </c>
      <c r="J2" s="42">
        <v>4149.6000000000004</v>
      </c>
      <c r="L2" s="42">
        <v>4149.6000000000004</v>
      </c>
      <c r="N2" s="42">
        <v>4149.6000000000004</v>
      </c>
      <c r="P2" s="42">
        <v>4149.6000000000004</v>
      </c>
    </row>
    <row r="3" spans="1:26" ht="20.149999999999999" customHeight="1" x14ac:dyDescent="0.4">
      <c r="A3" s="42">
        <v>0</v>
      </c>
      <c r="B3" s="44">
        <v>2.1499999999999998E-2</v>
      </c>
      <c r="C3" s="42">
        <v>0</v>
      </c>
      <c r="D3" s="39">
        <v>2.1499999999999998E-2</v>
      </c>
      <c r="E3" s="42">
        <v>0</v>
      </c>
      <c r="F3" s="40">
        <v>2.7E-2</v>
      </c>
      <c r="G3" s="42">
        <v>0</v>
      </c>
      <c r="H3" s="40">
        <v>2.8000000000000001E-2</v>
      </c>
      <c r="I3" s="42">
        <v>0</v>
      </c>
      <c r="J3" s="40">
        <v>2.8000000000000001E-2</v>
      </c>
      <c r="K3" s="42">
        <v>0</v>
      </c>
      <c r="L3" s="40">
        <v>2.8000000000000001E-2</v>
      </c>
      <c r="M3" s="42">
        <v>0</v>
      </c>
      <c r="N3" s="40">
        <v>2.8000000000000001E-2</v>
      </c>
      <c r="O3" s="42">
        <v>0</v>
      </c>
      <c r="P3" s="40">
        <v>2.8000000000000001E-2</v>
      </c>
    </row>
    <row r="6" spans="1:26" ht="20.149999999999999" customHeight="1" x14ac:dyDescent="0.4">
      <c r="P6" s="33" t="s">
        <v>58</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923A9660-E477-43D1-8DF2-735520B83C75}">
            <xm:f>OR(COLUMN()=Calculateur!$J$16,COLUMN()=Calculateur!$J$16+1)</xm:f>
            <x14:dxf>
              <fill>
                <patternFill>
                  <bgColor theme="9" tint="0.79998168889431442"/>
                </patternFill>
              </fill>
            </x14:dxf>
          </x14:cfRule>
          <xm:sqref>A1:Z3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7D63D-AF49-4019-9B0F-0AA3D4F7682C}">
  <dimension ref="A1:Z3"/>
  <sheetViews>
    <sheetView topLeftCell="G1" workbookViewId="0">
      <selection activeCell="O1" sqref="O1:P3"/>
    </sheetView>
  </sheetViews>
  <sheetFormatPr baseColWidth="10" defaultColWidth="12.69140625" defaultRowHeight="20.149999999999999" customHeight="1" x14ac:dyDescent="0.4"/>
  <cols>
    <col min="1" max="16384" width="12.69140625" style="33"/>
  </cols>
  <sheetData>
    <row r="1" spans="1:26" ht="20.149999999999999" customHeight="1" x14ac:dyDescent="0.4">
      <c r="A1" s="32">
        <v>2017</v>
      </c>
      <c r="B1" s="32"/>
      <c r="C1" s="32">
        <v>2018</v>
      </c>
      <c r="D1" s="32"/>
      <c r="E1" s="32">
        <v>2019</v>
      </c>
      <c r="F1" s="32"/>
      <c r="G1" s="32">
        <v>2020</v>
      </c>
      <c r="H1" s="32"/>
      <c r="I1" s="32">
        <v>2021</v>
      </c>
      <c r="J1" s="32"/>
      <c r="K1" s="32">
        <v>2022</v>
      </c>
      <c r="L1" s="32"/>
      <c r="M1" s="32">
        <v>2023</v>
      </c>
      <c r="N1" s="32"/>
      <c r="O1" s="32">
        <v>2024</v>
      </c>
      <c r="P1" s="32"/>
      <c r="Q1" s="32">
        <v>2025</v>
      </c>
      <c r="R1" s="32"/>
      <c r="S1" s="32">
        <v>2026</v>
      </c>
      <c r="T1" s="32"/>
      <c r="U1" s="32">
        <v>2027</v>
      </c>
      <c r="V1" s="32"/>
      <c r="W1" s="32">
        <v>2028</v>
      </c>
      <c r="X1" s="32"/>
      <c r="Y1" s="32">
        <v>2029</v>
      </c>
      <c r="Z1" s="32"/>
    </row>
    <row r="3" spans="1:26" ht="20.149999999999999" customHeight="1" x14ac:dyDescent="0.4">
      <c r="A3" s="42">
        <v>0</v>
      </c>
      <c r="B3" s="39">
        <v>5.9999999999999995E-4</v>
      </c>
      <c r="C3" s="42">
        <v>0</v>
      </c>
      <c r="D3" s="39">
        <v>5.9999999999999995E-4</v>
      </c>
      <c r="E3" s="42">
        <v>0</v>
      </c>
      <c r="F3" s="39">
        <v>5.9999999999999995E-4</v>
      </c>
      <c r="G3" s="42">
        <v>0</v>
      </c>
      <c r="H3" s="39">
        <v>5.9999999999999995E-4</v>
      </c>
      <c r="I3" s="42">
        <v>0</v>
      </c>
      <c r="J3" s="39">
        <v>5.9999999999999995E-4</v>
      </c>
      <c r="K3" s="42">
        <v>0</v>
      </c>
      <c r="L3" s="39">
        <v>5.9999999999999995E-4</v>
      </c>
      <c r="M3" s="42">
        <v>0</v>
      </c>
      <c r="N3" s="39">
        <v>5.9999999999999995E-4</v>
      </c>
      <c r="O3" s="42">
        <v>0</v>
      </c>
      <c r="P3" s="39">
        <v>5.9999999999999995E-4</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0B01A745-CE3E-49EA-AE6F-0259C419B87B}">
            <xm:f>OR(COLUMN()=Calculateur!$J$16,COLUMN()=Calculateur!$J$16+1)</xm:f>
            <x14:dxf>
              <fill>
                <patternFill>
                  <bgColor theme="9" tint="0.79998168889431442"/>
                </patternFill>
              </fill>
            </x14:dxf>
          </x14:cfRule>
          <xm:sqref>A1:Z3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385D9-1818-4F3A-A5A3-A9703D83275F}">
  <dimension ref="A1:Z3"/>
  <sheetViews>
    <sheetView topLeftCell="C1" workbookViewId="0">
      <selection activeCell="O1" sqref="O1:P3"/>
    </sheetView>
  </sheetViews>
  <sheetFormatPr baseColWidth="10" defaultColWidth="12.69140625" defaultRowHeight="20.149999999999999" customHeight="1" x14ac:dyDescent="0.4"/>
  <cols>
    <col min="1" max="16384" width="12.69140625" style="33"/>
  </cols>
  <sheetData>
    <row r="1" spans="1:26" ht="20.149999999999999" customHeight="1" x14ac:dyDescent="0.4">
      <c r="A1" s="32">
        <v>2017</v>
      </c>
      <c r="B1" s="32"/>
      <c r="C1" s="32">
        <v>2018</v>
      </c>
      <c r="D1" s="32"/>
      <c r="E1" s="32">
        <v>2019</v>
      </c>
      <c r="F1" s="32"/>
      <c r="G1" s="32">
        <v>2020</v>
      </c>
      <c r="H1" s="32"/>
      <c r="I1" s="32">
        <v>2021</v>
      </c>
      <c r="J1" s="32"/>
      <c r="K1" s="32">
        <v>2022</v>
      </c>
      <c r="L1" s="32"/>
      <c r="M1" s="32">
        <v>2023</v>
      </c>
      <c r="N1" s="32"/>
      <c r="O1" s="32">
        <v>2024</v>
      </c>
      <c r="P1" s="32"/>
      <c r="Q1" s="32">
        <v>2025</v>
      </c>
      <c r="R1" s="32"/>
      <c r="S1" s="32">
        <v>2026</v>
      </c>
      <c r="T1" s="32"/>
      <c r="U1" s="32">
        <v>2027</v>
      </c>
      <c r="V1" s="32"/>
      <c r="W1" s="32">
        <v>2028</v>
      </c>
      <c r="X1" s="32"/>
      <c r="Y1" s="32">
        <v>2029</v>
      </c>
      <c r="Z1" s="32"/>
    </row>
    <row r="3" spans="1:26" ht="20.149999999999999" customHeight="1" x14ac:dyDescent="0.4">
      <c r="A3" s="42">
        <v>0</v>
      </c>
      <c r="B3" s="39">
        <v>1.6E-2</v>
      </c>
      <c r="C3" s="42">
        <v>0</v>
      </c>
      <c r="D3" s="39">
        <v>1.6E-2</v>
      </c>
      <c r="E3" s="42">
        <v>0</v>
      </c>
      <c r="F3" s="39">
        <v>1.6E-2</v>
      </c>
      <c r="G3" s="42">
        <v>0</v>
      </c>
      <c r="H3" s="39">
        <v>1.6E-2</v>
      </c>
      <c r="I3" s="42">
        <v>0</v>
      </c>
      <c r="J3" s="39">
        <v>1.6E-2</v>
      </c>
      <c r="K3" s="42">
        <v>0</v>
      </c>
      <c r="L3" s="39">
        <v>1.6E-2</v>
      </c>
      <c r="M3" s="42">
        <v>0</v>
      </c>
      <c r="N3" s="39">
        <v>1.6E-2</v>
      </c>
      <c r="O3" s="42">
        <v>0</v>
      </c>
      <c r="P3" s="39">
        <v>1.6E-2</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BB063B5B-7E85-40B7-BA97-3C27C334BBB5}">
            <xm:f>OR(COLUMN()=Calculateur!$J$16,COLUMN()=Calculateur!$J$16+1)</xm:f>
            <x14:dxf>
              <fill>
                <patternFill>
                  <bgColor theme="9" tint="0.79998168889431442"/>
                </patternFill>
              </fill>
            </x14:dxf>
          </x14:cfRule>
          <xm:sqref>A1:Z3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C8973-312E-47C8-BE90-870C7EBEB10B}">
  <dimension ref="A1:Z19"/>
  <sheetViews>
    <sheetView topLeftCell="F1" workbookViewId="0">
      <selection activeCell="O1" sqref="O1:P19"/>
    </sheetView>
  </sheetViews>
  <sheetFormatPr baseColWidth="10" defaultColWidth="12.69140625" defaultRowHeight="20.149999999999999" customHeight="1" x14ac:dyDescent="0.4"/>
  <cols>
    <col min="1" max="9" width="12.69140625" style="33" customWidth="1"/>
    <col min="10" max="16384" width="12.69140625" style="33"/>
  </cols>
  <sheetData>
    <row r="1" spans="1:26" ht="20.149999999999999" customHeight="1" x14ac:dyDescent="0.4">
      <c r="A1" s="32">
        <v>2017</v>
      </c>
      <c r="B1" s="32"/>
      <c r="C1" s="32">
        <v>2018</v>
      </c>
      <c r="D1" s="32"/>
      <c r="E1" s="32">
        <v>2019</v>
      </c>
      <c r="F1" s="32"/>
      <c r="G1" s="32">
        <v>2020</v>
      </c>
      <c r="H1" s="32"/>
      <c r="I1" s="32">
        <v>2021</v>
      </c>
      <c r="J1" s="32"/>
      <c r="K1" s="32">
        <v>2022</v>
      </c>
      <c r="L1" s="32"/>
      <c r="M1" s="32">
        <v>2023</v>
      </c>
      <c r="N1" s="32"/>
      <c r="O1" s="32">
        <v>2024</v>
      </c>
      <c r="P1" s="32"/>
      <c r="Q1" s="32">
        <v>2025</v>
      </c>
      <c r="R1" s="32"/>
      <c r="S1" s="32">
        <v>2026</v>
      </c>
      <c r="T1" s="32"/>
      <c r="U1" s="32">
        <v>2027</v>
      </c>
      <c r="V1" s="32"/>
      <c r="W1" s="32">
        <v>2028</v>
      </c>
      <c r="X1" s="32"/>
      <c r="Y1" s="32">
        <v>2029</v>
      </c>
      <c r="Z1" s="32"/>
    </row>
    <row r="2" spans="1:26" s="42" customFormat="1" ht="20.149999999999999" customHeight="1" x14ac:dyDescent="0.4">
      <c r="B2" s="42">
        <v>420</v>
      </c>
      <c r="D2" s="42">
        <v>420</v>
      </c>
      <c r="F2" s="42">
        <v>420</v>
      </c>
      <c r="H2" s="42">
        <v>420</v>
      </c>
      <c r="J2" s="42">
        <v>420</v>
      </c>
      <c r="L2" s="42">
        <v>420</v>
      </c>
      <c r="N2" s="42">
        <v>420</v>
      </c>
      <c r="P2" s="42">
        <v>420</v>
      </c>
    </row>
    <row r="3" spans="1:26" ht="20.149999999999999" customHeight="1" x14ac:dyDescent="0.4">
      <c r="A3" s="42">
        <v>0</v>
      </c>
      <c r="B3" s="41">
        <v>1E-3</v>
      </c>
      <c r="C3" s="42">
        <v>0</v>
      </c>
      <c r="D3" s="41">
        <v>1E-3</v>
      </c>
      <c r="E3" s="42">
        <v>0</v>
      </c>
      <c r="F3" s="41">
        <v>1E-3</v>
      </c>
      <c r="G3" s="42">
        <v>0</v>
      </c>
      <c r="H3" s="41">
        <v>1E-3</v>
      </c>
      <c r="I3" s="42">
        <v>0</v>
      </c>
      <c r="J3" s="41">
        <v>1E-3</v>
      </c>
      <c r="K3" s="42">
        <v>0</v>
      </c>
      <c r="L3" s="41">
        <v>1E-3</v>
      </c>
      <c r="M3" s="42">
        <v>0</v>
      </c>
      <c r="N3" s="41">
        <v>1E-3</v>
      </c>
      <c r="O3" s="42">
        <v>0</v>
      </c>
      <c r="P3" s="41">
        <v>1E-3</v>
      </c>
    </row>
    <row r="4" spans="1:26" ht="20.149999999999999" customHeight="1" x14ac:dyDescent="0.4">
      <c r="A4" s="42">
        <v>10001</v>
      </c>
      <c r="B4" s="41">
        <v>8.9999999999999998E-4</v>
      </c>
      <c r="C4" s="42">
        <v>10001</v>
      </c>
      <c r="D4" s="41">
        <v>8.9999999999999998E-4</v>
      </c>
      <c r="E4" s="42">
        <v>10001</v>
      </c>
      <c r="F4" s="41">
        <v>8.9999999999999998E-4</v>
      </c>
      <c r="G4" s="42">
        <v>10001</v>
      </c>
      <c r="H4" s="41">
        <v>8.9999999999999998E-4</v>
      </c>
      <c r="I4" s="42">
        <v>10001</v>
      </c>
      <c r="J4" s="41">
        <v>8.9999999999999998E-4</v>
      </c>
      <c r="K4" s="42">
        <v>10001</v>
      </c>
      <c r="L4" s="41">
        <v>8.9999999999999998E-4</v>
      </c>
      <c r="M4" s="42">
        <v>10001</v>
      </c>
      <c r="N4" s="41">
        <v>8.9999999999999998E-4</v>
      </c>
      <c r="O4" s="42">
        <v>10001</v>
      </c>
      <c r="P4" s="41">
        <v>8.9999999999999998E-4</v>
      </c>
    </row>
    <row r="5" spans="1:26" ht="20.149999999999999" customHeight="1" x14ac:dyDescent="0.4">
      <c r="A5" s="42">
        <v>20001</v>
      </c>
      <c r="B5" s="41">
        <v>8.0000000000000004E-4</v>
      </c>
      <c r="C5" s="42">
        <v>20001</v>
      </c>
      <c r="D5" s="41">
        <v>8.0000000000000004E-4</v>
      </c>
      <c r="E5" s="42">
        <v>20001</v>
      </c>
      <c r="F5" s="41">
        <v>8.0000000000000004E-4</v>
      </c>
      <c r="G5" s="42">
        <v>20001</v>
      </c>
      <c r="H5" s="41">
        <v>8.0000000000000004E-4</v>
      </c>
      <c r="I5" s="42">
        <v>20001</v>
      </c>
      <c r="J5" s="41">
        <v>8.0000000000000004E-4</v>
      </c>
      <c r="K5" s="42">
        <v>20001</v>
      </c>
      <c r="L5" s="41">
        <v>8.0000000000000004E-4</v>
      </c>
      <c r="M5" s="42">
        <v>20001</v>
      </c>
      <c r="N5" s="41">
        <v>8.0000000000000004E-4</v>
      </c>
      <c r="O5" s="42">
        <v>20001</v>
      </c>
      <c r="P5" s="41">
        <v>8.0000000000000004E-4</v>
      </c>
    </row>
    <row r="6" spans="1:26" ht="20.149999999999999" customHeight="1" x14ac:dyDescent="0.4">
      <c r="A6" s="42">
        <v>30001</v>
      </c>
      <c r="B6" s="41">
        <v>6.9999999999999999E-4</v>
      </c>
      <c r="C6" s="42">
        <v>30001</v>
      </c>
      <c r="D6" s="41">
        <v>6.9999999999999999E-4</v>
      </c>
      <c r="E6" s="42">
        <v>30001</v>
      </c>
      <c r="F6" s="41">
        <v>6.9999999999999999E-4</v>
      </c>
      <c r="G6" s="42">
        <v>30001</v>
      </c>
      <c r="H6" s="41">
        <v>6.9999999999999999E-4</v>
      </c>
      <c r="I6" s="42">
        <v>30001</v>
      </c>
      <c r="J6" s="41">
        <v>6.9999999999999999E-4</v>
      </c>
      <c r="K6" s="42">
        <v>30001</v>
      </c>
      <c r="L6" s="41">
        <v>6.9999999999999999E-4</v>
      </c>
      <c r="M6" s="42">
        <v>30001</v>
      </c>
      <c r="N6" s="41">
        <v>6.9999999999999999E-4</v>
      </c>
      <c r="O6" s="42">
        <v>30001</v>
      </c>
      <c r="P6" s="41">
        <v>6.9999999999999999E-4</v>
      </c>
    </row>
    <row r="7" spans="1:26" ht="20.149999999999999" customHeight="1" x14ac:dyDescent="0.4">
      <c r="A7" s="42">
        <v>40001</v>
      </c>
      <c r="B7" s="41">
        <v>5.9999999999999995E-4</v>
      </c>
      <c r="C7" s="42">
        <v>40001</v>
      </c>
      <c r="D7" s="41">
        <v>5.9999999999999995E-4</v>
      </c>
      <c r="E7" s="42">
        <v>40001</v>
      </c>
      <c r="F7" s="41">
        <v>5.9999999999999995E-4</v>
      </c>
      <c r="G7" s="42">
        <v>40001</v>
      </c>
      <c r="H7" s="41">
        <v>5.9999999999999995E-4</v>
      </c>
      <c r="I7" s="42">
        <v>40001</v>
      </c>
      <c r="J7" s="41">
        <v>5.9999999999999995E-4</v>
      </c>
      <c r="K7" s="42">
        <v>40001</v>
      </c>
      <c r="L7" s="41">
        <v>5.9999999999999995E-4</v>
      </c>
      <c r="M7" s="42">
        <v>40001</v>
      </c>
      <c r="N7" s="41">
        <v>5.9999999999999995E-4</v>
      </c>
      <c r="O7" s="42">
        <v>40001</v>
      </c>
      <c r="P7" s="41">
        <v>5.9999999999999995E-4</v>
      </c>
    </row>
    <row r="8" spans="1:26" ht="20.149999999999999" customHeight="1" x14ac:dyDescent="0.4">
      <c r="A8" s="42">
        <v>60001</v>
      </c>
      <c r="B8" s="41">
        <v>5.0000000000000001E-4</v>
      </c>
      <c r="C8" s="42">
        <v>60001</v>
      </c>
      <c r="D8" s="41">
        <v>5.0000000000000001E-4</v>
      </c>
      <c r="E8" s="42">
        <v>60001</v>
      </c>
      <c r="F8" s="41">
        <v>5.0000000000000001E-4</v>
      </c>
      <c r="G8" s="42">
        <v>60001</v>
      </c>
      <c r="H8" s="41">
        <v>5.0000000000000001E-4</v>
      </c>
      <c r="I8" s="42">
        <v>60001</v>
      </c>
      <c r="J8" s="41">
        <v>5.0000000000000001E-4</v>
      </c>
      <c r="K8" s="42">
        <v>60001</v>
      </c>
      <c r="L8" s="41">
        <v>5.0000000000000001E-4</v>
      </c>
      <c r="M8" s="42">
        <v>60001</v>
      </c>
      <c r="N8" s="41">
        <v>5.0000000000000001E-4</v>
      </c>
      <c r="O8" s="42">
        <v>60001</v>
      </c>
      <c r="P8" s="41">
        <v>5.0000000000000001E-4</v>
      </c>
    </row>
    <row r="9" spans="1:26" ht="20.149999999999999" customHeight="1" x14ac:dyDescent="0.4">
      <c r="A9" s="42">
        <v>80001</v>
      </c>
      <c r="B9" s="41">
        <v>4.4999999999999999E-4</v>
      </c>
      <c r="C9" s="42">
        <v>80001</v>
      </c>
      <c r="D9" s="41">
        <v>4.4999999999999999E-4</v>
      </c>
      <c r="E9" s="42">
        <v>80001</v>
      </c>
      <c r="F9" s="41">
        <v>4.4999999999999999E-4</v>
      </c>
      <c r="G9" s="42">
        <v>80001</v>
      </c>
      <c r="H9" s="41">
        <v>4.4999999999999999E-4</v>
      </c>
      <c r="I9" s="42">
        <v>80001</v>
      </c>
      <c r="J9" s="41">
        <v>4.4999999999999999E-4</v>
      </c>
      <c r="K9" s="42">
        <v>80001</v>
      </c>
      <c r="L9" s="41">
        <v>4.4999999999999999E-4</v>
      </c>
      <c r="M9" s="42">
        <v>80001</v>
      </c>
      <c r="N9" s="41">
        <v>4.4999999999999999E-4</v>
      </c>
      <c r="O9" s="42">
        <v>80001</v>
      </c>
      <c r="P9" s="41">
        <v>4.4999999999999999E-4</v>
      </c>
    </row>
    <row r="10" spans="1:26" ht="20.149999999999999" customHeight="1" x14ac:dyDescent="0.4">
      <c r="A10" s="42">
        <v>100001</v>
      </c>
      <c r="B10" s="41">
        <v>4.4000000000000002E-4</v>
      </c>
      <c r="C10" s="42">
        <v>100001</v>
      </c>
      <c r="D10" s="41">
        <v>4.4000000000000002E-4</v>
      </c>
      <c r="E10" s="42">
        <v>100001</v>
      </c>
      <c r="F10" s="41">
        <v>4.4000000000000002E-4</v>
      </c>
      <c r="G10" s="42">
        <v>100001</v>
      </c>
      <c r="H10" s="41">
        <v>4.4000000000000002E-4</v>
      </c>
      <c r="I10" s="42">
        <v>100001</v>
      </c>
      <c r="J10" s="41">
        <v>4.4000000000000002E-4</v>
      </c>
      <c r="K10" s="42">
        <v>100001</v>
      </c>
      <c r="L10" s="41">
        <v>4.4000000000000002E-4</v>
      </c>
      <c r="M10" s="42">
        <v>100001</v>
      </c>
      <c r="N10" s="41">
        <v>4.4000000000000002E-4</v>
      </c>
      <c r="O10" s="42">
        <v>100001</v>
      </c>
      <c r="P10" s="41">
        <v>4.4000000000000002E-4</v>
      </c>
    </row>
    <row r="11" spans="1:26" ht="20.149999999999999" customHeight="1" x14ac:dyDescent="0.4">
      <c r="A11" s="42">
        <v>150001</v>
      </c>
      <c r="B11" s="41">
        <v>4.2999999999999999E-4</v>
      </c>
      <c r="C11" s="42">
        <v>150001</v>
      </c>
      <c r="D11" s="41">
        <v>4.2999999999999999E-4</v>
      </c>
      <c r="E11" s="42">
        <v>150001</v>
      </c>
      <c r="F11" s="41">
        <v>4.2999999999999999E-4</v>
      </c>
      <c r="G11" s="42">
        <v>150001</v>
      </c>
      <c r="H11" s="41">
        <v>4.2999999999999999E-4</v>
      </c>
      <c r="I11" s="42">
        <v>150001</v>
      </c>
      <c r="J11" s="41">
        <v>4.2999999999999999E-4</v>
      </c>
      <c r="K11" s="42">
        <v>150001</v>
      </c>
      <c r="L11" s="41">
        <v>4.2999999999999999E-4</v>
      </c>
      <c r="M11" s="42">
        <v>150001</v>
      </c>
      <c r="N11" s="41">
        <v>4.2999999999999999E-4</v>
      </c>
      <c r="O11" s="42">
        <v>150001</v>
      </c>
      <c r="P11" s="41">
        <v>4.2999999999999999E-4</v>
      </c>
    </row>
    <row r="12" spans="1:26" ht="20.149999999999999" customHeight="1" x14ac:dyDescent="0.4">
      <c r="A12" s="42">
        <v>200001</v>
      </c>
      <c r="B12" s="41">
        <v>4.2000000000000002E-4</v>
      </c>
      <c r="C12" s="42">
        <v>200001</v>
      </c>
      <c r="D12" s="41">
        <v>4.2000000000000002E-4</v>
      </c>
      <c r="E12" s="42">
        <v>200001</v>
      </c>
      <c r="F12" s="41">
        <v>4.2000000000000002E-4</v>
      </c>
      <c r="G12" s="42">
        <v>200001</v>
      </c>
      <c r="H12" s="41">
        <v>4.2000000000000002E-4</v>
      </c>
      <c r="I12" s="42">
        <v>200001</v>
      </c>
      <c r="J12" s="41">
        <v>4.2000000000000002E-4</v>
      </c>
      <c r="K12" s="42">
        <v>200001</v>
      </c>
      <c r="L12" s="41">
        <v>4.2000000000000002E-4</v>
      </c>
      <c r="M12" s="42">
        <v>200001</v>
      </c>
      <c r="N12" s="41">
        <v>4.2000000000000002E-4</v>
      </c>
      <c r="O12" s="42">
        <v>200001</v>
      </c>
      <c r="P12" s="41">
        <v>4.2000000000000002E-4</v>
      </c>
    </row>
    <row r="13" spans="1:26" ht="20.149999999999999" customHeight="1" x14ac:dyDescent="0.4">
      <c r="A13" s="42">
        <v>300001</v>
      </c>
      <c r="B13" s="41">
        <v>4.0999999999999999E-4</v>
      </c>
      <c r="C13" s="42">
        <v>300001</v>
      </c>
      <c r="D13" s="41">
        <v>4.0999999999999999E-4</v>
      </c>
      <c r="E13" s="42">
        <v>300001</v>
      </c>
      <c r="F13" s="41">
        <v>4.0999999999999999E-4</v>
      </c>
      <c r="G13" s="42">
        <v>300001</v>
      </c>
      <c r="H13" s="41">
        <v>4.0999999999999999E-4</v>
      </c>
      <c r="I13" s="42">
        <v>300001</v>
      </c>
      <c r="J13" s="41">
        <v>4.0999999999999999E-4</v>
      </c>
      <c r="K13" s="42">
        <v>300001</v>
      </c>
      <c r="L13" s="41">
        <v>4.0999999999999999E-4</v>
      </c>
      <c r="M13" s="42">
        <v>300001</v>
      </c>
      <c r="N13" s="41">
        <v>4.0999999999999999E-4</v>
      </c>
      <c r="O13" s="42">
        <v>300001</v>
      </c>
      <c r="P13" s="41">
        <v>4.0999999999999999E-4</v>
      </c>
    </row>
    <row r="14" spans="1:26" ht="20.149999999999999" customHeight="1" x14ac:dyDescent="0.4">
      <c r="A14" s="42">
        <v>400001</v>
      </c>
      <c r="B14" s="41">
        <v>4.0000000000000002E-4</v>
      </c>
      <c r="C14" s="42">
        <v>400001</v>
      </c>
      <c r="D14" s="41">
        <v>4.0000000000000002E-4</v>
      </c>
      <c r="E14" s="42">
        <v>400001</v>
      </c>
      <c r="F14" s="41">
        <v>4.0000000000000002E-4</v>
      </c>
      <c r="G14" s="42">
        <v>400001</v>
      </c>
      <c r="H14" s="41">
        <v>4.0000000000000002E-4</v>
      </c>
      <c r="I14" s="42">
        <v>400001</v>
      </c>
      <c r="J14" s="41">
        <v>4.0000000000000002E-4</v>
      </c>
      <c r="K14" s="42">
        <v>400001</v>
      </c>
      <c r="L14" s="41">
        <v>4.0000000000000002E-4</v>
      </c>
      <c r="M14" s="42">
        <v>400001</v>
      </c>
      <c r="N14" s="41">
        <v>4.0000000000000002E-4</v>
      </c>
      <c r="O14" s="42">
        <v>400001</v>
      </c>
      <c r="P14" s="41">
        <v>4.0000000000000002E-4</v>
      </c>
    </row>
    <row r="15" spans="1:26" ht="20.149999999999999" customHeight="1" x14ac:dyDescent="0.4">
      <c r="A15" s="42">
        <v>500001</v>
      </c>
      <c r="B15" s="41">
        <v>3.8000000000000002E-4</v>
      </c>
      <c r="C15" s="42">
        <v>500001</v>
      </c>
      <c r="D15" s="41">
        <v>3.8000000000000002E-4</v>
      </c>
      <c r="E15" s="42">
        <v>500001</v>
      </c>
      <c r="F15" s="41">
        <v>3.8000000000000002E-4</v>
      </c>
      <c r="G15" s="42">
        <v>500001</v>
      </c>
      <c r="H15" s="41">
        <v>3.8000000000000002E-4</v>
      </c>
      <c r="I15" s="42">
        <v>500001</v>
      </c>
      <c r="J15" s="41">
        <v>3.8000000000000002E-4</v>
      </c>
      <c r="K15" s="42">
        <v>500001</v>
      </c>
      <c r="L15" s="41">
        <v>3.8000000000000002E-4</v>
      </c>
      <c r="M15" s="42">
        <v>500001</v>
      </c>
      <c r="N15" s="41">
        <v>3.8000000000000002E-4</v>
      </c>
      <c r="O15" s="42">
        <v>500001</v>
      </c>
      <c r="P15" s="41">
        <v>3.8000000000000002E-4</v>
      </c>
    </row>
    <row r="16" spans="1:26" ht="20.149999999999999" customHeight="1" x14ac:dyDescent="0.4">
      <c r="A16" s="42">
        <v>700001</v>
      </c>
      <c r="B16" s="41">
        <v>3.6000000000000002E-4</v>
      </c>
      <c r="C16" s="42">
        <v>700001</v>
      </c>
      <c r="D16" s="41">
        <v>3.6000000000000002E-4</v>
      </c>
      <c r="E16" s="42">
        <v>700001</v>
      </c>
      <c r="F16" s="41">
        <v>3.6000000000000002E-4</v>
      </c>
      <c r="G16" s="42">
        <v>700001</v>
      </c>
      <c r="H16" s="41">
        <v>3.6000000000000002E-4</v>
      </c>
      <c r="I16" s="42">
        <v>700001</v>
      </c>
      <c r="J16" s="41">
        <v>3.6000000000000002E-4</v>
      </c>
      <c r="K16" s="42">
        <v>700001</v>
      </c>
      <c r="L16" s="41">
        <v>3.6000000000000002E-4</v>
      </c>
      <c r="M16" s="42">
        <v>700001</v>
      </c>
      <c r="N16" s="41">
        <v>3.6000000000000002E-4</v>
      </c>
      <c r="O16" s="42">
        <v>700001</v>
      </c>
      <c r="P16" s="41">
        <v>3.6000000000000002E-4</v>
      </c>
    </row>
    <row r="17" spans="1:16" ht="20.149999999999999" customHeight="1" x14ac:dyDescent="0.4">
      <c r="A17" s="42">
        <v>900001</v>
      </c>
      <c r="B17" s="41">
        <v>3.5E-4</v>
      </c>
      <c r="C17" s="42">
        <v>900001</v>
      </c>
      <c r="D17" s="41">
        <v>3.5E-4</v>
      </c>
      <c r="E17" s="42">
        <v>900001</v>
      </c>
      <c r="F17" s="41">
        <v>3.5E-4</v>
      </c>
      <c r="G17" s="42">
        <v>900001</v>
      </c>
      <c r="H17" s="41">
        <v>3.5E-4</v>
      </c>
      <c r="I17" s="42">
        <v>900001</v>
      </c>
      <c r="J17" s="41">
        <v>3.5E-4</v>
      </c>
      <c r="K17" s="42">
        <v>900001</v>
      </c>
      <c r="L17" s="41">
        <v>3.5E-4</v>
      </c>
      <c r="M17" s="42">
        <v>900001</v>
      </c>
      <c r="N17" s="41">
        <v>3.5E-4</v>
      </c>
      <c r="O17" s="42">
        <v>900001</v>
      </c>
      <c r="P17" s="41">
        <v>3.5E-4</v>
      </c>
    </row>
    <row r="18" spans="1:16" ht="20.149999999999999" customHeight="1" x14ac:dyDescent="0.4">
      <c r="A18" s="42">
        <v>1100001</v>
      </c>
      <c r="B18" s="41">
        <v>2.9999999999999997E-4</v>
      </c>
      <c r="C18" s="42">
        <v>1100001</v>
      </c>
      <c r="D18" s="41">
        <v>2.9999999999999997E-4</v>
      </c>
      <c r="E18" s="42">
        <v>1100001</v>
      </c>
      <c r="F18" s="41">
        <v>2.9999999999999997E-4</v>
      </c>
      <c r="G18" s="42">
        <v>1100001</v>
      </c>
      <c r="H18" s="41">
        <v>2.9999999999999997E-4</v>
      </c>
      <c r="I18" s="42">
        <v>1100001</v>
      </c>
      <c r="J18" s="41">
        <v>2.9999999999999997E-4</v>
      </c>
      <c r="K18" s="42">
        <v>1100001</v>
      </c>
      <c r="L18" s="41">
        <v>2.9999999999999997E-4</v>
      </c>
      <c r="M18" s="42">
        <v>1100001</v>
      </c>
      <c r="N18" s="41">
        <v>2.9999999999999997E-4</v>
      </c>
      <c r="O18" s="42">
        <v>1100001</v>
      </c>
      <c r="P18" s="41">
        <v>2.9999999999999997E-4</v>
      </c>
    </row>
    <row r="19" spans="1:16" ht="20.149999999999999" customHeight="1" x14ac:dyDescent="0.4">
      <c r="A19" s="42">
        <v>1400000</v>
      </c>
      <c r="B19" s="41">
        <v>2.9999999999999997E-4</v>
      </c>
      <c r="C19" s="42">
        <v>1400000</v>
      </c>
      <c r="D19" s="41">
        <v>2.9999999999999997E-4</v>
      </c>
      <c r="E19" s="42">
        <v>1400000</v>
      </c>
      <c r="F19" s="41">
        <v>2.9999999999999997E-4</v>
      </c>
      <c r="G19" s="42">
        <v>1400000</v>
      </c>
      <c r="H19" s="41">
        <v>2.9999999999999997E-4</v>
      </c>
      <c r="I19" s="42">
        <v>1400000</v>
      </c>
      <c r="J19" s="41">
        <v>2.9999999999999997E-4</v>
      </c>
      <c r="K19" s="42">
        <v>1400000</v>
      </c>
      <c r="L19" s="41">
        <v>2.9999999999999997E-4</v>
      </c>
      <c r="M19" s="42">
        <v>1400000</v>
      </c>
      <c r="N19" s="41">
        <v>2.9999999999999997E-4</v>
      </c>
      <c r="O19" s="42">
        <v>1400000</v>
      </c>
      <c r="P19" s="41">
        <v>2.9999999999999997E-4</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F97003E6-2970-4D13-9FA4-B06471C02593}">
            <xm:f>OR(ROW()=Calculateur!$J$27+2,COLUMN()=Calculateur!$J$16,COLUMN()=Calculateur!$J$16+1)</xm:f>
            <x14:dxf>
              <fill>
                <patternFill>
                  <bgColor theme="9" tint="0.79998168889431442"/>
                </patternFill>
              </fill>
            </x14:dxf>
          </x14:cfRule>
          <xm:sqref>A1:Z19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Calculateur</vt:lpstr>
      <vt:lpstr>Franchise</vt:lpstr>
      <vt:lpstr>Capital investi</vt:lpstr>
      <vt:lpstr>Coti. AVS</vt:lpstr>
      <vt:lpstr>Coti. AF</vt:lpstr>
      <vt:lpstr>Coti. PC Fam</vt:lpstr>
      <vt:lpstr>Frais admin.</vt:lpstr>
      <vt:lpstr>Coti. membre FPV</vt:lpstr>
      <vt:lpstr>Calculateur!Zone_d_impression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WEIDMANN Florian</dc:creator>
  <cp:lastModifiedBy>GOMES Mauro</cp:lastModifiedBy>
  <cp:lastPrinted>2024-01-24T06:49:44Z</cp:lastPrinted>
  <dcterms:created xsi:type="dcterms:W3CDTF">2015-06-05T18:19:34Z</dcterms:created>
  <dcterms:modified xsi:type="dcterms:W3CDTF">2025-02-12T05:19:19Z</dcterms:modified>
</cp:coreProperties>
</file>